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90" windowWidth="17400" windowHeight="11760" activeTab="3"/>
  </bookViews>
  <sheets>
    <sheet name="ДФРР" sheetId="10" r:id="rId1"/>
    <sheet name="Субвенція соц. економ 2019" sheetId="11" r:id="rId2"/>
    <sheet name="Субвенція соц. економ ЗАЛИШКИ" sheetId="12" r:id="rId3"/>
    <sheet name="Субвенція ОТГ" sheetId="7" r:id="rId4"/>
  </sheets>
  <definedNames>
    <definedName name="_xlnm.Print_Area" localSheetId="0">ДФРР!$A$1:$T$31</definedName>
    <definedName name="_xlnm.Print_Area" localSheetId="3">'Субвенція ОТГ'!$A$1:$P$32</definedName>
    <definedName name="_xlnm.Print_Area" localSheetId="1">'Субвенція соц. економ 2019'!$A$1:$P$42</definedName>
    <definedName name="_xlnm.Print_Area" localSheetId="2">'Субвенція соц. економ ЗАЛИШКИ'!$A$1:$M$51</definedName>
  </definedNames>
  <calcPr calcId="124519"/>
</workbook>
</file>

<file path=xl/calcChain.xml><?xml version="1.0" encoding="utf-8"?>
<calcChain xmlns="http://schemas.openxmlformats.org/spreadsheetml/2006/main">
  <c r="H12" i="7"/>
  <c r="J12"/>
  <c r="J11"/>
  <c r="H11"/>
  <c r="J10"/>
  <c r="H10"/>
  <c r="M10" i="11" l="1"/>
  <c r="L10"/>
  <c r="K10"/>
  <c r="J10"/>
  <c r="I10"/>
  <c r="H10"/>
  <c r="G10"/>
  <c r="F10"/>
  <c r="E10"/>
  <c r="D10"/>
  <c r="C16"/>
  <c r="L13"/>
  <c r="L11"/>
  <c r="M11"/>
  <c r="J27" i="12" l="1"/>
  <c r="I27"/>
  <c r="H27" s="1"/>
  <c r="J20"/>
  <c r="I20"/>
  <c r="H20" s="1"/>
  <c r="H8" i="7"/>
  <c r="J27" i="11"/>
  <c r="J26" s="1"/>
  <c r="I26" s="1"/>
  <c r="G12"/>
  <c r="J13"/>
  <c r="J12"/>
  <c r="L9" i="10"/>
  <c r="K9" s="1"/>
  <c r="K8" s="1"/>
  <c r="J13" i="12"/>
  <c r="I13"/>
  <c r="H13" s="1"/>
  <c r="G28" i="11"/>
  <c r="J28"/>
  <c r="J24" i="12"/>
  <c r="I24"/>
  <c r="J21"/>
  <c r="I21"/>
  <c r="J16"/>
  <c r="I16"/>
  <c r="I28" i="11"/>
  <c r="I27"/>
  <c r="G30"/>
  <c r="H30"/>
  <c r="H8" s="1"/>
  <c r="J30"/>
  <c r="I30" s="1"/>
  <c r="H20"/>
  <c r="I25"/>
  <c r="J20"/>
  <c r="I20"/>
  <c r="J17"/>
  <c r="I17" s="1"/>
  <c r="I14"/>
  <c r="I15"/>
  <c r="E8"/>
  <c r="D20"/>
  <c r="C20"/>
  <c r="C25"/>
  <c r="D30"/>
  <c r="C30" s="1"/>
  <c r="C10"/>
  <c r="C15"/>
  <c r="C14"/>
  <c r="H30" i="12"/>
  <c r="G30" s="1"/>
  <c r="H29"/>
  <c r="G29"/>
  <c r="H31"/>
  <c r="G31" s="1"/>
  <c r="H28"/>
  <c r="G28"/>
  <c r="I17"/>
  <c r="G17" s="1"/>
  <c r="I11" i="11"/>
  <c r="I13"/>
  <c r="I18"/>
  <c r="I19"/>
  <c r="I21"/>
  <c r="I22"/>
  <c r="I23"/>
  <c r="I24"/>
  <c r="I29"/>
  <c r="I31"/>
  <c r="H26"/>
  <c r="H17"/>
  <c r="G26"/>
  <c r="G20"/>
  <c r="G17"/>
  <c r="K8"/>
  <c r="L8"/>
  <c r="M8"/>
  <c r="C12"/>
  <c r="C13"/>
  <c r="C17"/>
  <c r="C18"/>
  <c r="C19"/>
  <c r="C21"/>
  <c r="C22"/>
  <c r="C23"/>
  <c r="C24"/>
  <c r="C27"/>
  <c r="C28"/>
  <c r="C29"/>
  <c r="C31"/>
  <c r="C11"/>
  <c r="D26"/>
  <c r="C26" s="1"/>
  <c r="D17"/>
  <c r="L32" i="12"/>
  <c r="K10"/>
  <c r="K8" s="1"/>
  <c r="I44"/>
  <c r="J44"/>
  <c r="K44"/>
  <c r="G32"/>
  <c r="H32"/>
  <c r="I32"/>
  <c r="J32"/>
  <c r="K32"/>
  <c r="H45"/>
  <c r="H44" s="1"/>
  <c r="H43"/>
  <c r="H42"/>
  <c r="H41"/>
  <c r="H40"/>
  <c r="H39"/>
  <c r="H38"/>
  <c r="J37"/>
  <c r="J34" s="1"/>
  <c r="I37"/>
  <c r="I34"/>
  <c r="H37"/>
  <c r="H34" s="1"/>
  <c r="K34"/>
  <c r="H26"/>
  <c r="G26" s="1"/>
  <c r="H25"/>
  <c r="G25"/>
  <c r="H24"/>
  <c r="G24"/>
  <c r="H23"/>
  <c r="H21"/>
  <c r="G21"/>
  <c r="J19"/>
  <c r="H19" s="1"/>
  <c r="I19"/>
  <c r="H18"/>
  <c r="G18" s="1"/>
  <c r="J17"/>
  <c r="H16"/>
  <c r="J12"/>
  <c r="J10"/>
  <c r="J8" s="1"/>
  <c r="I12"/>
  <c r="H12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3"/>
  <c r="C35"/>
  <c r="C36"/>
  <c r="C37"/>
  <c r="C38"/>
  <c r="C39"/>
  <c r="C40"/>
  <c r="C41"/>
  <c r="C42"/>
  <c r="C43"/>
  <c r="C45"/>
  <c r="E10"/>
  <c r="E8"/>
  <c r="E44"/>
  <c r="E34"/>
  <c r="E32"/>
  <c r="D34"/>
  <c r="C34" s="1"/>
  <c r="C8" s="1"/>
  <c r="D10"/>
  <c r="D44"/>
  <c r="C44" s="1"/>
  <c r="D32"/>
  <c r="C32" s="1"/>
  <c r="S8" i="10"/>
  <c r="R8"/>
  <c r="Q8"/>
  <c r="P8"/>
  <c r="N8"/>
  <c r="M8"/>
  <c r="J8"/>
  <c r="G8"/>
  <c r="F8"/>
  <c r="E8"/>
  <c r="D8" s="1"/>
  <c r="E8" i="7"/>
  <c r="G8"/>
  <c r="I8"/>
  <c r="J8"/>
  <c r="K8"/>
  <c r="L8"/>
  <c r="M8"/>
  <c r="D8"/>
  <c r="I9" i="10"/>
  <c r="I8"/>
  <c r="O8"/>
  <c r="L8"/>
  <c r="D9"/>
  <c r="C9"/>
  <c r="C10" i="12"/>
  <c r="D8" i="11"/>
  <c r="C8" l="1"/>
  <c r="G8"/>
  <c r="G10" i="12"/>
  <c r="G8" s="1"/>
  <c r="J8" i="11"/>
  <c r="I8"/>
  <c r="D8" i="12"/>
  <c r="I10"/>
  <c r="I8" s="1"/>
  <c r="H17"/>
  <c r="H10" s="1"/>
  <c r="H8" s="1"/>
  <c r="G19"/>
  <c r="I12" i="11"/>
</calcChain>
</file>

<file path=xl/sharedStrings.xml><?xml version="1.0" encoding="utf-8"?>
<sst xmlns="http://schemas.openxmlformats.org/spreadsheetml/2006/main" count="265" uniqueCount="188">
  <si>
    <t>Всього</t>
  </si>
  <si>
    <t>з них неоплачені понад 5 операційних днів</t>
  </si>
  <si>
    <t>Керівник</t>
  </si>
  <si>
    <t>(підрозділу, що підготував таблицю)</t>
  </si>
  <si>
    <t>___________________</t>
  </si>
  <si>
    <t>(підпис)</t>
  </si>
  <si>
    <t>(ПІБ)</t>
  </si>
  <si>
    <t>№ п/п</t>
  </si>
  <si>
    <t>Касові видатки на звітну дату, 
тис. гривень</t>
  </si>
  <si>
    <t>Найменування об'єктів та заходів</t>
  </si>
  <si>
    <t>Сума договору, тис. гривень</t>
  </si>
  <si>
    <t xml:space="preserve"> Дата введення в експлуатацію відповідно до умов договору/фактична дата введення об'єкта</t>
  </si>
  <si>
    <t>Назва району (міста)</t>
  </si>
  <si>
    <t xml:space="preserve">Державний фонд регіонального розвитку </t>
  </si>
  <si>
    <t>Отримано коштів державного бюджету на звітну дату, тис. гривень</t>
  </si>
  <si>
    <t>Неоплачені платіжні доручення в Казначействі (кошти державного бюджету),
тис. гривень</t>
  </si>
  <si>
    <t>Субвенція з державного бюджету місцевим бюджетам на формування інфраструктури об’єднаних територіальних громад</t>
  </si>
  <si>
    <t>Проблемні питання
(у т.ч. щодо отримання дозволів на початок виконання будівельних робіт)</t>
  </si>
  <si>
    <t>Державний бюджет</t>
  </si>
  <si>
    <t>Загальний фонд</t>
  </si>
  <si>
    <t>Спеціальний фонд</t>
  </si>
  <si>
    <t>Передбачено, тис. гривень</t>
  </si>
  <si>
    <t xml:space="preserve">Всього
</t>
  </si>
  <si>
    <t>кошти місцевого бюджету,
тис. гривень</t>
  </si>
  <si>
    <t>Разом</t>
  </si>
  <si>
    <t>Відсоток будівельної готовності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</si>
  <si>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(залишки 2018) </t>
  </si>
  <si>
    <t>Найменування об'єктів та заходів (вказувати лише проекти, що мають залишки)</t>
  </si>
  <si>
    <t>Передбачено коштів (залишки) у 2019 році, тис. гривень</t>
  </si>
  <si>
    <t>Підрядна організація, дата та № договору</t>
  </si>
  <si>
    <t xml:space="preserve">Загальна сума реалізації проекту (сума договору разом з іншими витратами), тис. гривень </t>
  </si>
  <si>
    <t xml:space="preserve">Залишок коштів, який не буде використаний </t>
  </si>
  <si>
    <t>Завершений об'єкт (дата та номер декларації про готовність до експлуатації об'єкта або сертифікату, не потребує оформлення) / придбано обладнання</t>
  </si>
  <si>
    <t xml:space="preserve">Примітка </t>
  </si>
  <si>
    <t>кошти державного бюджету,
тис. грн</t>
  </si>
  <si>
    <t>кошти місцевого бюджету,
тис. тис. грн</t>
  </si>
  <si>
    <t>кошти місцевого бюджету,
тис. грн</t>
  </si>
  <si>
    <t>Підрядна організація, дата та № договору (у разі відсутності зазначити стадію проведення тендерних процедур)</t>
  </si>
  <si>
    <t>Субвенція з державного бюджету місцевим бюджетам на здійснення заходів щодо соціально-економічного розвитку окремих територій 2019 року</t>
  </si>
  <si>
    <t>Школа I-II  ступеня №14 по вул. Шекерогринівській, 54а, в м. Ніжині - реконструкція приміщень з метою відкриття дошкільного навчального закладу в системі навчально-виховного комплекту школа-сад №14</t>
  </si>
  <si>
    <t>ТОВ "МАЛАК Т" дог.№334 від 31.08.18р. ФОП Дяченко В.I. дог.№100-03.05.19р., ПП "Архiтектурна майстерня Аттiк" дог.0017-2(К-1)А2018-03.06.19р. ФОП Дяченко В.I. дог.№175-24.06.19р</t>
  </si>
  <si>
    <t>Капітальний ремонт  дорожнього покриття проїзної частини  вулиць села Кунашівка Кунашівського старостинського округу Ніжинської міської об’єднаної територіальної громади Чернігівської області</t>
  </si>
  <si>
    <t>Капітальний ремонт  дорожнього покриття проїзної частини  вулиці села Наумівське Кунашівського старостинського округу Ніжинської міської об’єднаної територіальної громади Чернігівської області</t>
  </si>
  <si>
    <t>Капітальний ремонт  дорожнього покриття проїзної частини  вулиць села Паливода Кунашівського старостинського округу Ніжинської міської об’єднаної територіальної громади Чернігівської області</t>
  </si>
  <si>
    <t>Начальник фінансового управління</t>
  </si>
  <si>
    <t>Писаренко Л.В.</t>
  </si>
  <si>
    <t>Відповідальний виконавець, Колесник Наталія, 0682367051</t>
  </si>
  <si>
    <t>м. Ніжин</t>
  </si>
  <si>
    <t xml:space="preserve"> Управління житлово комунального господарства та будівництва</t>
  </si>
  <si>
    <t>Будівництво (комплексного) спортивного майданчика для фізкультурно-оздоровчих занять по вул. Космонавтів, 90 м. Ніжин, Чернігівська область</t>
  </si>
  <si>
    <t>Капітальний ремонт елементів благоустрою з встановленням архітектурно-паркової композиції з сонячними панелями біля житлового будинку № 11 по вул. Шевченка, м. Ніжин, Чернігівської області з виділенням черговості: І черга - встановленням архітектурно-паркової композиції з сонячними панелями; II черга — ремонт елементів благоустрою</t>
  </si>
  <si>
    <t>Будівництво дитячого майданчику в сквері “Театральний” в м. Ніжин, Чернігівської області</t>
  </si>
  <si>
    <t>Реконструкція басейну з утепленням зовнішніх стін Ніжинської гімназії № 16 м. Ніжин, вул. 3-й мікрорайон, 11 Чернігівської обл.</t>
  </si>
  <si>
    <t xml:space="preserve">Підсилення перекриття басейної зали Ніжинської гімназії №16 в м.Ніжин по вул.3-й Мікрорайон,11 Чернігівської обл. </t>
  </si>
  <si>
    <t>Будівництво спортивного майданчика по вул.Московська,6А, м. Ніжин, Чернігівська область</t>
  </si>
  <si>
    <t>Будівництво дитячого  майданчика по вул.Шевченка,102, м. Ніжин, Чернігівська область</t>
  </si>
  <si>
    <t>Будівництво дитячого  майданчика по вул.3-й мікрорайон,8, м. Ніжин, Чернігівська область</t>
  </si>
  <si>
    <t>Будівництво дитячого майданчика по вул.Вокзальна,5а, м. Ніжин, Чернігівська область</t>
  </si>
  <si>
    <t>Будівництво фонтану за адресою: вул.Гоголя,4 б, м.Ніжин, Чернігівської області</t>
  </si>
  <si>
    <t>Будівництво спортивного майданчика по вулПрилуцька,116, м. Ніжин, Чернігівська область</t>
  </si>
  <si>
    <t>Закупівля і встановлення архітектурної форми (багатогранник) із світлодинамічним обладнанням</t>
  </si>
  <si>
    <t>Придбання архітектурно-паркової композиції із сонячними панелями для м.Ніжин Чернігівської області</t>
  </si>
  <si>
    <t>Будівництво спортивного майданчика по вул.Шевченка,96 б м. Ніжин, Чернігівської області</t>
  </si>
  <si>
    <t>Будівництво дитячого майданчика по вул.Московська, 26, м.Ніжин Чернігівської області</t>
  </si>
  <si>
    <t>Будівництво дитячого майданчика по вул.Батюка, 10, м.Ніжин Чернігівської області</t>
  </si>
  <si>
    <t>Будівництво спортивного майданчика повул. Об’їжджа, 123, м.Ніжин, Чернігівськох області</t>
  </si>
  <si>
    <t>Будівництво дитячого майданчика по вул.Шевченка, 128, м.Ніжин Чернігівської області</t>
  </si>
  <si>
    <t>Будівництво дитячого майданчика по вул.Шевченка, 120, м.Ніжин Чернігівської області</t>
  </si>
  <si>
    <t>Будівництво дитячого майданчика по вул.Шевченка, 112 а, м.Ніжин Чернігівської області</t>
  </si>
  <si>
    <t>Будівництво дитячого майданчика по вул.Гончарна, 19 а, м.Ніжин Чернігівської області</t>
  </si>
  <si>
    <t xml:space="preserve"> Виконавчий комітетНіжинської міської радицтва</t>
  </si>
  <si>
    <t>Закупівля ліжок медичних функціональних для КЛПЗ “Ніжинська центральна міська лікарня імені м. Галицького”, вул. Московська, 21, м. Ніжин, Чернігівська область</t>
  </si>
  <si>
    <t>Управління освіти Ніжинської міської ради</t>
  </si>
  <si>
    <t>Закупівля обладнання та побутової техніки для Ніжинської загальноосвітньої школи I—III ступенів № 9 Ніжинської міської ради Чернігівської області, вул. Шевченка, 103, м. Ніжин, Чернігівська область</t>
  </si>
  <si>
    <t>Закупівля мультимедійної дошки та комплектуючих до неї для Ніжинської загальноосвітньої школи I—II ступенів № 11 Ніжинської міської ради Чернігівської області, вул. Євлашівська, 73 м. Ніжин, Чернігівська область</t>
  </si>
  <si>
    <t>Закупівля обладнання для закладів загальної середньої освіти м. Ніжин Чернігівської області</t>
  </si>
  <si>
    <t>Закупівля ноутбука для ДНЗ №1 "Барвінок"Ніжинської міської ради,вул. Батюка,10, м. Ніжин, Чернігівська область</t>
  </si>
  <si>
    <t>Закупівля принтера ,ноутбука, проектора для ДНЗ №14 "Соколятко" Ніжинської міської ради,вул. Космонавтів 44 Б, м. Ніжин, Чернігівська область</t>
  </si>
  <si>
    <t>Закупівля ноутбуків для ДНЗ №17 "Перлинка"Ніжинської міської ради, м. Ніжин,Шевченка 99,Чернігівська область</t>
  </si>
  <si>
    <t>Закупівля мікрофона, комп’ютерної техніки для ДНЗ №25 "Зірочка" Ніжинської міської ради, м. Ніжин,Чернігівська область</t>
  </si>
  <si>
    <t>Придбання обладнання та інвентарю для закладів освіти м.Ніжин</t>
  </si>
  <si>
    <t>Придбання промислових посудомийних машин для потреб Ніжинської загальноосвітньої школи І-ІІІ ступенів №7 Ніжинської міської ради Чернігівської області за адресою: м.Ніжин, вул. Гоголя, 15</t>
  </si>
  <si>
    <t>Управління культури Ніжинської міської ради</t>
  </si>
  <si>
    <t>Закупівля костюмів для Ніжинського міського будинку культури</t>
  </si>
  <si>
    <t>ТОВ "Інтера"дог. № 591-03.12.18.р. ТОВ "Дит.та спорт. Майданчики" дог.№ 66828-03.12.18р.</t>
  </si>
  <si>
    <t>ФОП "Марич"Б.О. дог.№ 140-04.12.18р.</t>
  </si>
  <si>
    <t>ФОП "Марич"Б.О. дог.№ 141-29.11.18р.; ТОВ "Дитячі та спортивні майданчики" дог. 3 65 від 09.04.2019 року</t>
  </si>
  <si>
    <t>ДП "Укрсівербуд" дог.№ 610 від 11.12.17р.</t>
  </si>
  <si>
    <t>ДП "Укрсівербуд" дог.№ 606 від 17.12.18р.,  "ГВКБ" дог.№655 від 26.12.18р. ТОВ "Сіверпроект" дог. №653 від 26.12.18р.</t>
  </si>
  <si>
    <t>ФОП "Марич Б.О." дог.№227 від 18.12.18р.</t>
  </si>
  <si>
    <t>ФОП "Марич Б.О." дог.№229 від 18.12.18р.</t>
  </si>
  <si>
    <t>ФОП "Марич Б.О." дог.№230 від 18.12.18р.</t>
  </si>
  <si>
    <t>ФОП "Марич Б.О." дог.№231 від 18.12.18р.</t>
  </si>
  <si>
    <t>ТОВ"Імперія води" дог. "62 від 02.04.2019р.; ДП Водземпроект" дог. № 04.19 від 02.04.2019 року; ФОП Котченко О.М. дог. № 01.19 від 02.04.2019 року.</t>
  </si>
  <si>
    <t>ТОВ "Дитячі та спортивні майданчики" дог.№66828-24.04.19р.</t>
  </si>
  <si>
    <t>ФОП Померанцева Т.С. дог. 3 55 від 01.04.2019 року</t>
  </si>
  <si>
    <t>ТОВ "Інтера" дог.№04-03/2019-2 від 09.04.19р. ТОВ "Дитячі та спортивні майданчики" дог.№66930-24.04.19р.</t>
  </si>
  <si>
    <t>ТОВ "Інтера" дог.№04-03/2019-1 від 09.04.19р. ТОВ "Дитячі та спортивні майданчики" дог.№66829-06.05.19р.</t>
  </si>
  <si>
    <t>ТОВ "КРЕО СІНЕРЖІ", дог.№290 від 08.10.2018р.</t>
  </si>
  <si>
    <t xml:space="preserve">ФОП Кожухівський В.В.,дог.№354 від03.12.18р.; ФОП Добреля О.В.,дог.355 від 04.12.18р.; ФОП Добреля О.В.,дог.356 від 04.12.18р.; ФоП Деркач О.В.,дог.№357 від 04.12.18р.; ФОП Кожухівський В.В.,дог.№352 від 27.11.18р.; ФРП Євтух О.Г.,дог.№343 від 27.11.18р.;ФОП Кожухівський В.В.,дог.№344 від 27.11.18р.; ФОП Добреля О.В.,дог.348 від 27.11.18р.; ФОП Добреля О.В.,дог.346 від 27.11.18р.; ФОП Добреля О.В.,дог.347 від 27.11.18р.; ФОП Добреля О.В.,дог.341 від 27.11.18р.; </t>
  </si>
  <si>
    <t>ФОП Круглик Д.А. дог.№365 від 07.12.18</t>
  </si>
  <si>
    <t>дог. № 46 від 07.03.2019р. ФОП Ілляшенко А.І.</t>
  </si>
  <si>
    <t>дог. № 47 від 07.03.2019р. ФОП Ілляшенко А.І.</t>
  </si>
  <si>
    <t>ФОП Кратко Ю.О.,дог.№366 від 07.12.18;ФОП Музика М.М.,дог.№361 від 06.12.18р.;ФОП Музика М.М.,дог.№360 від 06.12.18р.; ФОП Іценко Т.В.,дог.№372 від   11.12.18р.;ФОП Круглик Д.А.,дог.№377 від 13.12.18р.; ФОП Ганіч  А.В.,дог.№380 від 17.12.18; ТОВ "Гамаюн", дог.№Г-НМ0002222 від 20.12.18</t>
  </si>
  <si>
    <t>дог. №48 від 13.03.2019р. ФОП Музика М.М.</t>
  </si>
  <si>
    <t>ФОП Котюх І.М. дог. № 44 від 22.04.2019 року</t>
  </si>
  <si>
    <t>Накл.№64 від 22.03.19р.</t>
  </si>
  <si>
    <t>Накл.№44 від 07.03.2019</t>
  </si>
  <si>
    <t>Накл.№45 від 07.03.2019</t>
  </si>
  <si>
    <t>Накл.№46 від 07.03.2019</t>
  </si>
  <si>
    <t>Накл.№392 від 19.03.19р.</t>
  </si>
  <si>
    <t>Накл.№РН-0000006 від 13.03.2019</t>
  </si>
  <si>
    <t>накладна № 44 від 22.04.2019 року</t>
  </si>
  <si>
    <t>Управління житлово комунального господарства</t>
  </si>
  <si>
    <t xml:space="preserve">Будівництво фонтану за адресою: вул. Гоголя, 4 б, м. Ніжин, Чернігівської області </t>
  </si>
  <si>
    <t xml:space="preserve">Будівництво спортивного майданчика по вул. Шевченка, 96 б, м. Ніжин Чернігівської області </t>
  </si>
  <si>
    <t xml:space="preserve">Будівництво міні-футбольного поля зі штучним покриттям по вул. Шевченка, 103 а, м. Ніжин Чернігівської області </t>
  </si>
  <si>
    <t xml:space="preserve">Закупівля костюмів для Ніжинського міського 
будинку культури
</t>
  </si>
  <si>
    <t>Придбання музичного інструменту для Ніжинської дитячої хореографічної школи Ніжинської міської ради Чернігівської області</t>
  </si>
  <si>
    <t>Виконавчий комітет Ніжинської міської ради</t>
  </si>
  <si>
    <t xml:space="preserve">Придбання медичного обладнання для акушерського відділення КЛПЗ “Ніжинський міський пологовий будинок” </t>
  </si>
  <si>
    <t xml:space="preserve">Придбання медичного обладнання, стола операційного для КЛПЗ “Ніжинський міський пологовий будинок” </t>
  </si>
  <si>
    <t>Придбання медичного обладнання для КНП “Ніжинський міський центр первинної медико-санітарної допомоги” Ніжинської міської ради</t>
  </si>
  <si>
    <t xml:space="preserve">Закупівля комплекту обладнання для уроків плавання, розподільних доріжок, спортивного обладнання, масажного столу, комплекту медичного обладнання, комплекту меблів, телевізора, акустичної системи, водного поло для Ніжинського НВК № 16 “Престиж” </t>
  </si>
  <si>
    <t xml:space="preserve">Закупівля обладнання, спортивного інвентаря для закладів загальної середньої освіти м. Ніжин Чернігівської області </t>
  </si>
  <si>
    <t xml:space="preserve">Закупівля комплектів костюмів, мікрофонів для Ніжинського будинку дітей та юнацтва Ніжинської міської ради Чернігівської області </t>
  </si>
  <si>
    <t>Відділ спорту</t>
  </si>
  <si>
    <t>Закупівля комплектів футбольної форми</t>
  </si>
  <si>
    <t>ФОП "Котченко О.М." дог.№34.19-12.06.19р.</t>
  </si>
  <si>
    <t>ФОП Котюх І.М. дог. № 43 від 22.04.2019 року</t>
  </si>
  <si>
    <t>ФОП Руснак О.Д., дог.№0023897 від 11.03.2019</t>
  </si>
  <si>
    <t>ТОВ Аваком, дог.№70 від 21.06.19</t>
  </si>
  <si>
    <t>ФОП Пчелінцева К.Б., дог.№22 від 13.05.19р.</t>
  </si>
  <si>
    <t>ТОВ "Ромованка", дог."42 ві 07.03.19р., ТОВ "АТ-МТ-ТРЕЙД", дог.№1/27/02/2019 від 13.03.19р.</t>
  </si>
  <si>
    <t>ФОП Півень Ірина Вадимівна, дог. №7 від 26.03.2019 року</t>
  </si>
  <si>
    <t>накладна № 43 від 22.04.2019 року</t>
  </si>
  <si>
    <t>Накл.№0023897-01 від 11.03.2019</t>
  </si>
  <si>
    <t>Накл №14 від 21.06.19</t>
  </si>
  <si>
    <t>накл.№22 від 13.05.19</t>
  </si>
  <si>
    <t>Накл.№12 від 14.03.19р., 144-0072.2 від 19.06.19</t>
  </si>
  <si>
    <t>Накл №У-00000013 від 07.03.19р., накл. № МП-0000522 від 13.03.19р.</t>
  </si>
  <si>
    <t>накладна № 12/03 від 26.03.2019 року</t>
  </si>
  <si>
    <t>ФОП "Мельник С.П." дог.№43 від 03.07.19р.</t>
  </si>
  <si>
    <t>ФОП "Мельник С.П." дог.№44 від 03.07.19р.</t>
  </si>
  <si>
    <t>ФОП "Мельник С.П." дог.№45 від 03.07.19р.</t>
  </si>
  <si>
    <t>ФОП "Мельник С.П." дог.№46 від 03.07.19р.</t>
  </si>
  <si>
    <t>ФОП "Мельник С.П." дог.№47 від 03.07.19р.</t>
  </si>
  <si>
    <t>ФОП "Мельник С.П." дог.№48 від 03.07.19р.</t>
  </si>
  <si>
    <t>ФОП Луцко Н.Л., дог.№13 від 14.03.19р.,ФОП Дубровський МС.Ю., №144 від 15.06.19</t>
  </si>
  <si>
    <t>ТВКП "Прмімнекс", дог.№84 від 04.07.19</t>
  </si>
  <si>
    <t>Накл. №108 від 08.07.19</t>
  </si>
  <si>
    <t>Л.В.Писаренко</t>
  </si>
  <si>
    <t>Придбання велопарковок для м. Ніжина</t>
  </si>
  <si>
    <t>Закупівля дитячого майданчика для с. Паливода</t>
  </si>
  <si>
    <t>Закупівля спортивного майданчика для м. Ніжин Чернігівської області</t>
  </si>
  <si>
    <t>Придбання комплексу ренгенівського діагностичного (палатний ренген-апарат) для КЛПЗ "Ніжинська центральна міська лікарня імені Миколи Галицького" Ніжинської міської ради Чернігівської області</t>
  </si>
  <si>
    <t>Накл.№47 від 07.03.2019; №ІВС- 000004 від 11.07.2019</t>
  </si>
  <si>
    <t>ФОП Ніценко О.О.дог. № 24/133 від 13.06.19; дог.131 від 13.06.19, ПП Єфтух О.Г. №167,168 від 21.06.19, ПП Кожухівський В.В., №169,170, 172 від 21.06.19, №139,140,141,142,140/1,143 від 19.06.19, №187,183,180,185,186,188 від 04.07.2019р.; №214,219,220 від 26.07.2019р. ФОП Закружний О.О.,дог.№177,178,179 від 02.07.19р.; ФОП Шевчук Д.В.,дог.№181 від 02.07.2019р.;ФОП Бобошина В.В.дог.№174 від 26.06.2019; ФОП Бишок І.В.,дог.№207 від 22.07.2019;ФОП Нечит А.С.дог.№217,218 від26.07.19р.; ФОП Рогоза І.В. дог.№221 від 26.07.19р.; ФОП Селезньов А.О. дог.№222 від 29.07.19.</t>
  </si>
  <si>
    <t>Накл,№120,19,20,22,21 від 21.06.19, №13,14,15,12,18,19,17,11; №19,20,21 від 02.07.2019; №12 від 26.06.19;№27,24,30,23,29,25 від 04.07.2019; №295 від 02.07.19; №РН-0000011 від 22.07.2019.; №2201,2202 від 26.07.2019р." №32,34,35 від 26.07.19р.; №724 від 26.07.19р.;накл.№РН-0000022 від 29.07.19р.</t>
  </si>
  <si>
    <t>Відповідальний виконавець, Колесник Наталія., 0682367051</t>
  </si>
  <si>
    <t>Відповідальний виконавець, Колесник Наталія. (231)71511, 0682367051</t>
  </si>
  <si>
    <t>Відповідальний виконавець, Колесник Наталія (231)71511, 0682367051</t>
  </si>
  <si>
    <t>ТОВ "Дитячі та спортивні майданчики" дог.№66930-24.04.19р. ФОП "Дяченко В.І." дог.№194-17.07.19р.</t>
  </si>
  <si>
    <t xml:space="preserve">Закупівля велосипеда для КНП “Ніжинський міський центр первинної медико-санітарної допомоги” Ніжинської міської ради </t>
  </si>
  <si>
    <t>ФОП "Шайков А.І.", дог. №206 від 06.09.2019р.</t>
  </si>
  <si>
    <t>Накл. №34 від 06.09.2019 року</t>
  </si>
  <si>
    <t>Будівельні роботи виконані не в повному обсязі.  До 15.10.2019 року планується відкриття дитячого садочка</t>
  </si>
  <si>
    <t>Роботи виконані, залишки коштів на реєстраційних рахунках голо.розпорядників в зв’язку з призупиненням фінансування органами держказначейства</t>
  </si>
  <si>
    <t>Роботи виконані, платіжні доручення в казначействі, по субвенції 2019 року Казначейство тимчасово призупинило оплату</t>
  </si>
  <si>
    <t>чекаємо надходження коштів по розпису (вересень, жовтень, листопад)</t>
  </si>
  <si>
    <t>готуються документи на проплату</t>
  </si>
  <si>
    <t>ТОВ"Імперія води" дог. 363 від 16.09.2019р.</t>
  </si>
  <si>
    <t>Роботи будуть виконані у жовтні 2019 року</t>
  </si>
  <si>
    <t>Роботи будуть виконані в жовтні 2019</t>
  </si>
  <si>
    <t>Акт вооду в експлуатацію №3 від 18.02.2019 р.</t>
  </si>
  <si>
    <t>Акт вооду в експлуатацію №17 від 23.09.2019 р.</t>
  </si>
  <si>
    <t>Акт вводу в експлуатацію №14 від 22.08.2019</t>
  </si>
  <si>
    <t>Акт вводу в експлуатацію №12 від 21.06.2019</t>
  </si>
  <si>
    <t>Акт вводу в експлуатацію №2Б від 05.07.2019</t>
  </si>
  <si>
    <t>Акт вводу в експлуатацію № 16 від 12.09.2019</t>
  </si>
  <si>
    <t>Акт вводу в експлуатацію № 14 від 22.08.2019</t>
  </si>
  <si>
    <t>Акт вводу в експлуатацію № 14 від 22.08.2019 року</t>
  </si>
  <si>
    <t xml:space="preserve"> ФОП "Мнакацанян А.С. дог.№371-17.09.19р., ФОП "Дяченко В.І." дог.№372 від 17.09.19р. Вересень</t>
  </si>
  <si>
    <t xml:space="preserve">ФОП "Мнакацанян А.С. дог.№243-14.08.19р., ФОП "Дяченко В.І." дог.№244 від 14.08.19р. </t>
  </si>
  <si>
    <t>Моніторинг стану використання коштів  субвенції з державного бюджету місцевим бюджетам на формування інфраструктури об’єднаних територіальних громад станом на 03.10.2019р.</t>
  </si>
  <si>
    <t>Моніторинг стану використання залишків коштів субвенції з державного бюджету місцевим бюджетам на здійснення заходів щодо соціально-економічного розвитку окремих територій станом на 03.10.19</t>
  </si>
  <si>
    <t>Моніторинг стану використання коштів  субвенції з державного бюджету місцевим бюджетам на здійснення заходів щодо соціально-економічного розвитку окремих територій 2019 року станом на 03.10.2019</t>
  </si>
  <si>
    <t>Моніторинг стану використання коштів державного фонду регіонального розвитку станом на 03.10.19р.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</si>
</sst>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0"/>
    <numFmt numFmtId="166" formatCode="0.00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Fill="1" applyBorder="1"/>
    <xf numFmtId="0" fontId="2" fillId="0" borderId="2" xfId="0" applyFont="1" applyBorder="1" applyAlignment="1">
      <alignment wrapText="1"/>
    </xf>
    <xf numFmtId="0" fontId="8" fillId="3" borderId="2" xfId="0" applyFont="1" applyFill="1" applyBorder="1" applyAlignment="1">
      <alignment vertical="top" wrapText="1"/>
    </xf>
    <xf numFmtId="0" fontId="9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/>
    <xf numFmtId="0" fontId="6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4" fontId="2" fillId="0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2" fontId="2" fillId="0" borderId="2" xfId="0" applyNumberFormat="1" applyFont="1" applyFill="1" applyBorder="1"/>
    <xf numFmtId="2" fontId="2" fillId="0" borderId="2" xfId="0" applyNumberFormat="1" applyFont="1" applyFill="1" applyBorder="1" applyAlignment="1"/>
    <xf numFmtId="2" fontId="2" fillId="3" borderId="2" xfId="0" applyNumberFormat="1" applyFont="1" applyFill="1" applyBorder="1"/>
    <xf numFmtId="2" fontId="2" fillId="0" borderId="2" xfId="0" applyNumberFormat="1" applyFont="1" applyBorder="1" applyAlignment="1">
      <alignment vertical="center"/>
    </xf>
    <xf numFmtId="0" fontId="2" fillId="0" borderId="4" xfId="0" applyFont="1" applyBorder="1"/>
    <xf numFmtId="2" fontId="2" fillId="0" borderId="4" xfId="0" applyNumberFormat="1" applyFont="1" applyBorder="1"/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2" fontId="12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12" fillId="0" borderId="2" xfId="0" applyNumberFormat="1" applyFont="1" applyBorder="1"/>
    <xf numFmtId="164" fontId="1" fillId="0" borderId="2" xfId="0" applyNumberFormat="1" applyFont="1" applyBorder="1"/>
    <xf numFmtId="164" fontId="4" fillId="0" borderId="2" xfId="0" applyNumberFormat="1" applyFont="1" applyBorder="1"/>
    <xf numFmtId="164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164" fontId="1" fillId="0" borderId="2" xfId="0" applyNumberFormat="1" applyFont="1" applyFill="1" applyBorder="1"/>
    <xf numFmtId="2" fontId="1" fillId="0" borderId="2" xfId="0" applyNumberFormat="1" applyFont="1" applyBorder="1"/>
    <xf numFmtId="2" fontId="12" fillId="0" borderId="2" xfId="0" applyNumberFormat="1" applyFont="1" applyBorder="1"/>
    <xf numFmtId="2" fontId="4" fillId="0" borderId="2" xfId="0" applyNumberFormat="1" applyFont="1" applyFill="1" applyBorder="1"/>
    <xf numFmtId="0" fontId="13" fillId="0" borderId="2" xfId="0" applyFont="1" applyBorder="1"/>
    <xf numFmtId="0" fontId="2" fillId="0" borderId="2" xfId="0" applyNumberFormat="1" applyFont="1" applyBorder="1" applyAlignment="1">
      <alignment wrapText="1"/>
    </xf>
    <xf numFmtId="0" fontId="2" fillId="4" borderId="0" xfId="0" applyFont="1" applyFill="1"/>
    <xf numFmtId="0" fontId="2" fillId="4" borderId="0" xfId="0" applyFont="1" applyFill="1" applyBorder="1"/>
    <xf numFmtId="2" fontId="12" fillId="3" borderId="2" xfId="0" applyNumberFormat="1" applyFont="1" applyFill="1" applyBorder="1" applyAlignment="1">
      <alignment wrapText="1"/>
    </xf>
    <xf numFmtId="164" fontId="4" fillId="3" borderId="2" xfId="0" applyNumberFormat="1" applyFont="1" applyFill="1" applyBorder="1"/>
    <xf numFmtId="164" fontId="12" fillId="3" borderId="2" xfId="0" applyNumberFormat="1" applyFont="1" applyFill="1" applyBorder="1"/>
    <xf numFmtId="2" fontId="12" fillId="3" borderId="2" xfId="0" applyNumberFormat="1" applyFont="1" applyFill="1" applyBorder="1"/>
    <xf numFmtId="0" fontId="13" fillId="3" borderId="2" xfId="0" applyFont="1" applyFill="1" applyBorder="1"/>
    <xf numFmtId="2" fontId="1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/>
    <xf numFmtId="164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2" fontId="1" fillId="3" borderId="2" xfId="0" applyNumberFormat="1" applyFont="1" applyFill="1" applyBorder="1"/>
    <xf numFmtId="0" fontId="1" fillId="0" borderId="2" xfId="0" applyFont="1" applyBorder="1" applyAlignment="1">
      <alignment wrapText="1"/>
    </xf>
    <xf numFmtId="166" fontId="1" fillId="0" borderId="2" xfId="0" applyNumberFormat="1" applyFont="1" applyBorder="1"/>
    <xf numFmtId="165" fontId="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2" fontId="4" fillId="3" borderId="2" xfId="0" applyNumberFormat="1" applyFont="1" applyFill="1" applyBorder="1"/>
    <xf numFmtId="2" fontId="2" fillId="0" borderId="2" xfId="0" applyNumberFormat="1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166" fontId="2" fillId="0" borderId="2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70" zoomScaleNormal="90" zoomScaleSheetLayoutView="70" workbookViewId="0">
      <selection activeCell="P14" sqref="P14"/>
    </sheetView>
  </sheetViews>
  <sheetFormatPr defaultRowHeight="15"/>
  <cols>
    <col min="1" max="1" width="6.28515625" style="3" customWidth="1"/>
    <col min="2" max="2" width="23.5703125" style="3" customWidth="1"/>
    <col min="3" max="3" width="8.42578125" style="3" customWidth="1"/>
    <col min="4" max="4" width="8.28515625" style="3" customWidth="1"/>
    <col min="5" max="6" width="11.140625" style="3" customWidth="1"/>
    <col min="7" max="7" width="10.7109375" style="3" customWidth="1"/>
    <col min="8" max="8" width="13.5703125" style="3" customWidth="1"/>
    <col min="9" max="9" width="11.7109375" style="3" customWidth="1"/>
    <col min="10" max="10" width="13.5703125" style="5" customWidth="1"/>
    <col min="11" max="12" width="8" style="5" customWidth="1"/>
    <col min="13" max="14" width="11.140625" style="3" customWidth="1"/>
    <col min="15" max="15" width="10.28515625" style="3" customWidth="1"/>
    <col min="16" max="16" width="9.42578125" style="3" customWidth="1"/>
    <col min="17" max="17" width="14.85546875" style="3" customWidth="1"/>
    <col min="18" max="18" width="14" style="3" customWidth="1"/>
    <col min="19" max="19" width="15.28515625" style="3" customWidth="1"/>
    <col min="20" max="20" width="21.5703125" style="3" customWidth="1"/>
    <col min="21" max="16384" width="9.140625" style="3"/>
  </cols>
  <sheetData>
    <row r="1" spans="1:21" ht="61.5" customHeight="1">
      <c r="A1" s="119" t="s">
        <v>187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1" ht="13.9" customHeight="1"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ht="117" customHeight="1">
      <c r="A3" s="120" t="s">
        <v>7</v>
      </c>
      <c r="B3" s="123" t="s">
        <v>9</v>
      </c>
      <c r="C3" s="123" t="s">
        <v>21</v>
      </c>
      <c r="D3" s="123"/>
      <c r="E3" s="123"/>
      <c r="F3" s="123"/>
      <c r="G3" s="123"/>
      <c r="H3" s="124" t="s">
        <v>37</v>
      </c>
      <c r="I3" s="124" t="s">
        <v>10</v>
      </c>
      <c r="J3" s="124" t="s">
        <v>14</v>
      </c>
      <c r="K3" s="134" t="s">
        <v>8</v>
      </c>
      <c r="L3" s="134"/>
      <c r="M3" s="134"/>
      <c r="N3" s="134"/>
      <c r="O3" s="134"/>
      <c r="P3" s="134" t="s">
        <v>15</v>
      </c>
      <c r="Q3" s="134"/>
      <c r="R3" s="131" t="s">
        <v>25</v>
      </c>
      <c r="S3" s="124" t="s">
        <v>17</v>
      </c>
      <c r="T3" s="124" t="s">
        <v>11</v>
      </c>
    </row>
    <row r="4" spans="1:21" ht="17.25" customHeight="1">
      <c r="A4" s="121"/>
      <c r="B4" s="123"/>
      <c r="C4" s="127" t="s">
        <v>22</v>
      </c>
      <c r="D4" s="127" t="s">
        <v>18</v>
      </c>
      <c r="E4" s="127"/>
      <c r="F4" s="127"/>
      <c r="G4" s="128" t="s">
        <v>23</v>
      </c>
      <c r="H4" s="125"/>
      <c r="I4" s="125"/>
      <c r="J4" s="125"/>
      <c r="K4" s="127" t="s">
        <v>0</v>
      </c>
      <c r="L4" s="127" t="s">
        <v>18</v>
      </c>
      <c r="M4" s="127"/>
      <c r="N4" s="127"/>
      <c r="O4" s="127" t="s">
        <v>23</v>
      </c>
      <c r="P4" s="124" t="s">
        <v>0</v>
      </c>
      <c r="Q4" s="124" t="s">
        <v>1</v>
      </c>
      <c r="R4" s="132"/>
      <c r="S4" s="125"/>
      <c r="T4" s="125"/>
    </row>
    <row r="5" spans="1:21" ht="10.5" hidden="1" customHeight="1">
      <c r="A5" s="121"/>
      <c r="B5" s="123"/>
      <c r="C5" s="127"/>
      <c r="D5" s="1"/>
      <c r="E5" s="2"/>
      <c r="F5" s="16"/>
      <c r="G5" s="129"/>
      <c r="H5" s="125"/>
      <c r="I5" s="125"/>
      <c r="J5" s="125"/>
      <c r="K5" s="127"/>
      <c r="L5" s="19"/>
      <c r="M5" s="17"/>
      <c r="N5" s="17"/>
      <c r="O5" s="127"/>
      <c r="P5" s="125"/>
      <c r="Q5" s="125"/>
      <c r="R5" s="132"/>
      <c r="S5" s="125"/>
      <c r="T5" s="125"/>
    </row>
    <row r="6" spans="1:21" s="5" customFormat="1" ht="68.25" customHeight="1">
      <c r="A6" s="122"/>
      <c r="B6" s="123"/>
      <c r="C6" s="127"/>
      <c r="D6" s="18" t="s">
        <v>24</v>
      </c>
      <c r="E6" s="18" t="s">
        <v>19</v>
      </c>
      <c r="F6" s="18" t="s">
        <v>20</v>
      </c>
      <c r="G6" s="130"/>
      <c r="H6" s="126"/>
      <c r="I6" s="126"/>
      <c r="J6" s="126"/>
      <c r="K6" s="127"/>
      <c r="L6" s="18" t="s">
        <v>24</v>
      </c>
      <c r="M6" s="18" t="s">
        <v>19</v>
      </c>
      <c r="N6" s="18" t="s">
        <v>20</v>
      </c>
      <c r="O6" s="127"/>
      <c r="P6" s="126"/>
      <c r="Q6" s="126"/>
      <c r="R6" s="133"/>
      <c r="S6" s="126"/>
      <c r="T6" s="126"/>
    </row>
    <row r="7" spans="1:21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</row>
    <row r="8" spans="1:21" ht="42.75">
      <c r="A8" s="7"/>
      <c r="B8" s="8" t="s">
        <v>13</v>
      </c>
      <c r="C8" s="7"/>
      <c r="D8" s="7">
        <f>E8+F8</f>
        <v>650</v>
      </c>
      <c r="E8" s="39">
        <f>E9</f>
        <v>650</v>
      </c>
      <c r="F8" s="39">
        <f t="shared" ref="F8:S8" si="0">F9</f>
        <v>0</v>
      </c>
      <c r="G8" s="39">
        <f t="shared" si="0"/>
        <v>1800</v>
      </c>
      <c r="H8" s="39"/>
      <c r="I8" s="39">
        <f t="shared" si="0"/>
        <v>3175.3362999999999</v>
      </c>
      <c r="J8" s="39">
        <f t="shared" si="0"/>
        <v>0</v>
      </c>
      <c r="K8" s="39">
        <f t="shared" si="0"/>
        <v>1516.27296</v>
      </c>
      <c r="L8" s="39">
        <f t="shared" si="0"/>
        <v>650</v>
      </c>
      <c r="M8" s="39">
        <f t="shared" si="0"/>
        <v>650</v>
      </c>
      <c r="N8" s="39">
        <f t="shared" si="0"/>
        <v>0</v>
      </c>
      <c r="O8" s="39">
        <f t="shared" si="0"/>
        <v>866.27296000000001</v>
      </c>
      <c r="P8" s="39">
        <f t="shared" si="0"/>
        <v>0</v>
      </c>
      <c r="Q8" s="39">
        <f t="shared" si="0"/>
        <v>0</v>
      </c>
      <c r="R8" s="39">
        <f t="shared" si="0"/>
        <v>81</v>
      </c>
      <c r="S8" s="39">
        <f t="shared" si="0"/>
        <v>0</v>
      </c>
      <c r="T8" s="39"/>
    </row>
    <row r="9" spans="1:21" ht="260.25" customHeight="1">
      <c r="A9" s="9">
        <v>1</v>
      </c>
      <c r="B9" s="28" t="s">
        <v>39</v>
      </c>
      <c r="C9" s="29">
        <f>D9+G9</f>
        <v>2450</v>
      </c>
      <c r="D9" s="29">
        <f>E9+F9</f>
        <v>650</v>
      </c>
      <c r="E9" s="29">
        <v>650</v>
      </c>
      <c r="F9" s="29"/>
      <c r="G9" s="29">
        <v>1800</v>
      </c>
      <c r="H9" s="30" t="s">
        <v>40</v>
      </c>
      <c r="I9" s="29">
        <f>3059.777+7.05887+43.18282+64.03171+1.2859</f>
        <v>3175.3362999999999</v>
      </c>
      <c r="J9" s="29"/>
      <c r="K9" s="31">
        <f>L9+O9</f>
        <v>1516.27296</v>
      </c>
      <c r="L9" s="31">
        <f>M9+N9</f>
        <v>650</v>
      </c>
      <c r="M9" s="31">
        <v>650</v>
      </c>
      <c r="N9" s="31"/>
      <c r="O9" s="29">
        <v>866.27296000000001</v>
      </c>
      <c r="P9" s="29"/>
      <c r="Q9" s="29"/>
      <c r="R9" s="11">
        <v>81</v>
      </c>
      <c r="S9" s="11"/>
      <c r="T9" s="32" t="s">
        <v>166</v>
      </c>
      <c r="U9" s="11"/>
    </row>
    <row r="10" spans="1:21">
      <c r="A10" s="9">
        <v>2</v>
      </c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</row>
    <row r="11" spans="1:21">
      <c r="A11" s="9">
        <v>3</v>
      </c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</row>
    <row r="12" spans="1:21">
      <c r="A12" s="9">
        <v>4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1"/>
      <c r="N12" s="11"/>
      <c r="O12" s="11"/>
      <c r="P12" s="11"/>
      <c r="Q12" s="11"/>
      <c r="R12" s="11"/>
      <c r="S12" s="11"/>
      <c r="T12" s="11"/>
    </row>
    <row r="13" spans="1:21" s="21" customFormat="1" ht="13.5" customHeight="1">
      <c r="A13" s="20"/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1" s="21" customFormat="1" ht="15.7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1" s="21" customForma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1" s="21" customForma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1" customFormat="1" ht="15.7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1" customFormat="1">
      <c r="A18" s="2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1" customFormat="1">
      <c r="A19" s="2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1" customFormat="1" ht="18" customHeight="1">
      <c r="A20" s="20"/>
      <c r="B20" s="2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5.75">
      <c r="A21" s="9"/>
      <c r="B21" s="10"/>
      <c r="C21" s="11"/>
      <c r="D21" s="11"/>
      <c r="E21" s="11"/>
      <c r="F21" s="11"/>
      <c r="G21" s="11"/>
      <c r="H21" s="11"/>
      <c r="I21" s="11"/>
      <c r="J21" s="12"/>
      <c r="K21" s="12"/>
      <c r="L21" s="12"/>
      <c r="M21" s="11"/>
      <c r="N21" s="11"/>
      <c r="O21" s="11"/>
      <c r="P21" s="11"/>
      <c r="Q21" s="11"/>
      <c r="R21" s="11"/>
      <c r="S21" s="11"/>
      <c r="T21" s="11"/>
    </row>
    <row r="22" spans="1:20">
      <c r="A22" s="9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1"/>
      <c r="N22" s="11"/>
      <c r="O22" s="11"/>
      <c r="P22" s="11"/>
      <c r="Q22" s="11"/>
      <c r="R22" s="11"/>
      <c r="S22" s="11"/>
      <c r="T22" s="11"/>
    </row>
    <row r="23" spans="1:20">
      <c r="A23" s="9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1"/>
      <c r="N23" s="11"/>
      <c r="O23" s="11"/>
      <c r="P23" s="11"/>
      <c r="Q23" s="11"/>
      <c r="R23" s="11"/>
      <c r="S23" s="11"/>
      <c r="T23" s="11"/>
    </row>
    <row r="24" spans="1:20" ht="15.75">
      <c r="A24" s="9"/>
      <c r="B24" s="10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1"/>
      <c r="N24" s="11"/>
      <c r="O24" s="11"/>
      <c r="P24" s="11"/>
      <c r="Q24" s="11"/>
      <c r="R24" s="11"/>
      <c r="S24" s="11"/>
      <c r="T24" s="11"/>
    </row>
    <row r="25" spans="1:20">
      <c r="A25" s="9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1"/>
      <c r="N25" s="11"/>
      <c r="O25" s="11"/>
      <c r="P25" s="11"/>
      <c r="Q25" s="11"/>
      <c r="R25" s="11"/>
      <c r="S25" s="11"/>
      <c r="T25" s="11"/>
    </row>
    <row r="26" spans="1:20">
      <c r="A26" s="9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1"/>
      <c r="N26" s="11"/>
      <c r="O26" s="11"/>
      <c r="P26" s="11"/>
      <c r="Q26" s="11"/>
      <c r="R26" s="11"/>
      <c r="S26" s="11"/>
      <c r="T26" s="11"/>
    </row>
    <row r="27" spans="1:20">
      <c r="J27" s="3"/>
      <c r="K27" s="3"/>
      <c r="L27" s="3"/>
    </row>
    <row r="28" spans="1:20" ht="18.75">
      <c r="B28" s="13" t="s">
        <v>44</v>
      </c>
      <c r="C28" s="13"/>
      <c r="D28" s="13"/>
      <c r="J28" s="3" t="s">
        <v>4</v>
      </c>
      <c r="K28" s="3"/>
      <c r="L28" s="3"/>
      <c r="P28" s="3" t="s">
        <v>45</v>
      </c>
    </row>
    <row r="29" spans="1:20">
      <c r="B29" s="3" t="s">
        <v>3</v>
      </c>
      <c r="J29" s="14" t="s">
        <v>5</v>
      </c>
      <c r="K29" s="14"/>
      <c r="L29" s="14"/>
      <c r="P29" s="135" t="s">
        <v>6</v>
      </c>
      <c r="Q29" s="135"/>
      <c r="R29" s="15"/>
    </row>
    <row r="30" spans="1:20" ht="8.25" customHeight="1">
      <c r="J30" s="3"/>
      <c r="K30" s="3"/>
      <c r="L30" s="3"/>
    </row>
    <row r="31" spans="1:20">
      <c r="B31" s="3" t="s">
        <v>159</v>
      </c>
      <c r="J31" s="3"/>
      <c r="K31" s="3"/>
      <c r="L31" s="3"/>
    </row>
    <row r="32" spans="1:20">
      <c r="J32" s="3"/>
      <c r="K32" s="3"/>
      <c r="L32" s="3"/>
    </row>
    <row r="33" spans="10:12">
      <c r="J33" s="3"/>
      <c r="K33" s="3"/>
      <c r="L33" s="3"/>
    </row>
  </sheetData>
  <mergeCells count="21">
    <mergeCell ref="Q4:Q6"/>
    <mergeCell ref="S3:S6"/>
    <mergeCell ref="T3:T6"/>
    <mergeCell ref="P3:Q3"/>
    <mergeCell ref="P29:Q29"/>
    <mergeCell ref="A1:T1"/>
    <mergeCell ref="A3:A6"/>
    <mergeCell ref="B3:B6"/>
    <mergeCell ref="C3:G3"/>
    <mergeCell ref="H3:H6"/>
    <mergeCell ref="D4:F4"/>
    <mergeCell ref="G4:G6"/>
    <mergeCell ref="I3:I6"/>
    <mergeCell ref="C4:C6"/>
    <mergeCell ref="J3:J6"/>
    <mergeCell ref="O4:O6"/>
    <mergeCell ref="K4:K6"/>
    <mergeCell ref="R3:R6"/>
    <mergeCell ref="P4:P6"/>
    <mergeCell ref="K3:O3"/>
    <mergeCell ref="L4:N4"/>
  </mergeCells>
  <phoneticPr fontId="7" type="noConversion"/>
  <printOptions horizontalCentered="1"/>
  <pageMargins left="0" right="0" top="0.35433070866141736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75" zoomScaleNormal="90" zoomScaleSheetLayoutView="7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I3" sqref="I3:K3"/>
    </sheetView>
  </sheetViews>
  <sheetFormatPr defaultRowHeight="15"/>
  <cols>
    <col min="1" max="1" width="6.28515625" style="3" customWidth="1"/>
    <col min="2" max="2" width="23.5703125" style="3" customWidth="1"/>
    <col min="3" max="3" width="8.42578125" style="3" customWidth="1"/>
    <col min="4" max="4" width="8.28515625" style="3" customWidth="1"/>
    <col min="5" max="5" width="10.7109375" style="3" customWidth="1"/>
    <col min="6" max="6" width="22" style="3" customWidth="1"/>
    <col min="7" max="7" width="11.7109375" style="3" customWidth="1"/>
    <col min="8" max="8" width="13.5703125" style="5" customWidth="1"/>
    <col min="9" max="9" width="15.42578125" style="5" customWidth="1"/>
    <col min="10" max="10" width="15.140625" style="5" customWidth="1"/>
    <col min="11" max="11" width="10.28515625" style="3" customWidth="1"/>
    <col min="12" max="12" width="9.42578125" style="3" customWidth="1"/>
    <col min="13" max="13" width="14.85546875" style="3" customWidth="1"/>
    <col min="14" max="14" width="14" style="3" customWidth="1"/>
    <col min="15" max="15" width="15.28515625" style="3" customWidth="1"/>
    <col min="16" max="16" width="21.5703125" style="3" customWidth="1"/>
    <col min="17" max="16384" width="9.140625" style="3"/>
  </cols>
  <sheetData>
    <row r="1" spans="1:16" ht="61.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3.9" customHeight="1">
      <c r="H2" s="4"/>
      <c r="I2" s="4"/>
      <c r="J2" s="4"/>
      <c r="K2" s="4"/>
      <c r="L2" s="4"/>
      <c r="M2" s="4"/>
      <c r="N2" s="4"/>
      <c r="O2" s="4"/>
    </row>
    <row r="3" spans="1:16" ht="117" customHeight="1">
      <c r="A3" s="120" t="s">
        <v>7</v>
      </c>
      <c r="B3" s="123" t="s">
        <v>9</v>
      </c>
      <c r="C3" s="123" t="s">
        <v>21</v>
      </c>
      <c r="D3" s="123"/>
      <c r="E3" s="123"/>
      <c r="F3" s="124" t="s">
        <v>37</v>
      </c>
      <c r="G3" s="124" t="s">
        <v>10</v>
      </c>
      <c r="H3" s="124" t="s">
        <v>14</v>
      </c>
      <c r="I3" s="134" t="s">
        <v>8</v>
      </c>
      <c r="J3" s="134"/>
      <c r="K3" s="134"/>
      <c r="L3" s="134" t="s">
        <v>15</v>
      </c>
      <c r="M3" s="134"/>
      <c r="N3" s="131" t="s">
        <v>25</v>
      </c>
      <c r="O3" s="124" t="s">
        <v>17</v>
      </c>
      <c r="P3" s="124" t="s">
        <v>11</v>
      </c>
    </row>
    <row r="4" spans="1:16" ht="17.25" customHeight="1">
      <c r="A4" s="121"/>
      <c r="B4" s="123"/>
      <c r="C4" s="127" t="s">
        <v>22</v>
      </c>
      <c r="D4" s="128" t="s">
        <v>34</v>
      </c>
      <c r="E4" s="128" t="s">
        <v>23</v>
      </c>
      <c r="F4" s="125"/>
      <c r="G4" s="125"/>
      <c r="H4" s="125"/>
      <c r="I4" s="127" t="s">
        <v>0</v>
      </c>
      <c r="J4" s="128" t="s">
        <v>34</v>
      </c>
      <c r="K4" s="127" t="s">
        <v>23</v>
      </c>
      <c r="L4" s="124" t="s">
        <v>0</v>
      </c>
      <c r="M4" s="124" t="s">
        <v>1</v>
      </c>
      <c r="N4" s="132"/>
      <c r="O4" s="125"/>
      <c r="P4" s="125"/>
    </row>
    <row r="5" spans="1:16" ht="10.5" hidden="1" customHeight="1">
      <c r="A5" s="121"/>
      <c r="B5" s="123"/>
      <c r="C5" s="127"/>
      <c r="D5" s="129"/>
      <c r="E5" s="129"/>
      <c r="F5" s="125"/>
      <c r="G5" s="125"/>
      <c r="H5" s="125"/>
      <c r="I5" s="127"/>
      <c r="J5" s="129"/>
      <c r="K5" s="127"/>
      <c r="L5" s="125"/>
      <c r="M5" s="125"/>
      <c r="N5" s="132"/>
      <c r="O5" s="125"/>
      <c r="P5" s="125"/>
    </row>
    <row r="6" spans="1:16" s="5" customFormat="1" ht="68.25" customHeight="1">
      <c r="A6" s="122"/>
      <c r="B6" s="123"/>
      <c r="C6" s="127"/>
      <c r="D6" s="130"/>
      <c r="E6" s="130"/>
      <c r="F6" s="126"/>
      <c r="G6" s="126"/>
      <c r="H6" s="126"/>
      <c r="I6" s="127"/>
      <c r="J6" s="130"/>
      <c r="K6" s="127"/>
      <c r="L6" s="126"/>
      <c r="M6" s="126"/>
      <c r="N6" s="133"/>
      <c r="O6" s="126"/>
      <c r="P6" s="126"/>
    </row>
    <row r="7" spans="1:16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9</v>
      </c>
      <c r="I7" s="6">
        <v>10</v>
      </c>
      <c r="J7" s="6">
        <v>11</v>
      </c>
      <c r="K7" s="6">
        <v>12</v>
      </c>
      <c r="L7" s="6">
        <v>13</v>
      </c>
      <c r="M7" s="6">
        <v>14</v>
      </c>
      <c r="N7" s="6">
        <v>15</v>
      </c>
      <c r="O7" s="6">
        <v>16</v>
      </c>
      <c r="P7" s="6">
        <v>17</v>
      </c>
    </row>
    <row r="8" spans="1:16" ht="114">
      <c r="A8" s="7"/>
      <c r="B8" s="8" t="s">
        <v>38</v>
      </c>
      <c r="C8" s="39">
        <f>C10+C17+C20+C26+C30</f>
        <v>4270</v>
      </c>
      <c r="D8" s="39">
        <f>D10+D17+D20+D26+D30</f>
        <v>4270</v>
      </c>
      <c r="E8" s="39">
        <f t="shared" ref="E8:M8" si="0">E10+E17+E20+E26+E30</f>
        <v>0</v>
      </c>
      <c r="F8" s="39"/>
      <c r="G8" s="39">
        <f t="shared" si="0"/>
        <v>2414.7737100000004</v>
      </c>
      <c r="H8" s="98">
        <f t="shared" si="0"/>
        <v>3736.7</v>
      </c>
      <c r="I8" s="98">
        <f t="shared" si="0"/>
        <v>2285.0261</v>
      </c>
      <c r="J8" s="39">
        <f t="shared" si="0"/>
        <v>2285.0261</v>
      </c>
      <c r="K8" s="39">
        <f t="shared" si="0"/>
        <v>0</v>
      </c>
      <c r="L8" s="39">
        <f t="shared" si="0"/>
        <v>926.65566999999999</v>
      </c>
      <c r="M8" s="39">
        <f t="shared" si="0"/>
        <v>496.30255</v>
      </c>
      <c r="N8" s="39"/>
      <c r="O8" s="39"/>
      <c r="P8" s="39"/>
    </row>
    <row r="9" spans="1:16" ht="15" customHeight="1">
      <c r="A9" s="6"/>
      <c r="B9" s="6" t="s">
        <v>47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63">
      <c r="A10" s="9"/>
      <c r="B10" s="70" t="s">
        <v>113</v>
      </c>
      <c r="C10" s="75">
        <f>D10</f>
        <v>2390</v>
      </c>
      <c r="D10" s="73">
        <f>SUM(D11:D16)</f>
        <v>2390</v>
      </c>
      <c r="E10" s="73">
        <f t="shared" ref="E10:M10" si="1">SUM(E11:E16)</f>
        <v>0</v>
      </c>
      <c r="F10" s="73">
        <f t="shared" si="1"/>
        <v>0</v>
      </c>
      <c r="G10" s="73">
        <f t="shared" si="1"/>
        <v>1155.4432100000001</v>
      </c>
      <c r="H10" s="73">
        <f t="shared" si="1"/>
        <v>2356.6999999999998</v>
      </c>
      <c r="I10" s="73">
        <f t="shared" si="1"/>
        <v>1025.6922</v>
      </c>
      <c r="J10" s="73">
        <f t="shared" si="1"/>
        <v>1025.6922</v>
      </c>
      <c r="K10" s="73">
        <f t="shared" si="1"/>
        <v>0</v>
      </c>
      <c r="L10" s="73">
        <f t="shared" si="1"/>
        <v>926.65566999999999</v>
      </c>
      <c r="M10" s="73">
        <f t="shared" si="1"/>
        <v>496.30255</v>
      </c>
      <c r="N10" s="11"/>
      <c r="O10" s="11"/>
      <c r="P10" s="82"/>
    </row>
    <row r="11" spans="1:16" ht="171.75" customHeight="1">
      <c r="A11" s="9">
        <v>1</v>
      </c>
      <c r="B11" s="71" t="s">
        <v>114</v>
      </c>
      <c r="C11" s="29">
        <f>D11</f>
        <v>600</v>
      </c>
      <c r="D11" s="74">
        <v>600</v>
      </c>
      <c r="E11" s="11"/>
      <c r="F11" s="74"/>
      <c r="G11" s="74"/>
      <c r="H11" s="78">
        <v>600</v>
      </c>
      <c r="I11" s="62">
        <f t="shared" ref="I11:I31" si="2">J11+K11</f>
        <v>0</v>
      </c>
      <c r="J11" s="97"/>
      <c r="K11" s="11"/>
      <c r="L11" s="11">
        <f>M11</f>
        <v>496.30255</v>
      </c>
      <c r="M11" s="11">
        <f>467.09429+29.20826</f>
        <v>496.30255</v>
      </c>
      <c r="N11" s="11"/>
      <c r="O11" s="32" t="s">
        <v>168</v>
      </c>
      <c r="P11" s="32"/>
    </row>
    <row r="12" spans="1:16" ht="110.25" customHeight="1">
      <c r="A12" s="9">
        <v>2</v>
      </c>
      <c r="B12" s="72" t="s">
        <v>115</v>
      </c>
      <c r="C12" s="29">
        <f t="shared" ref="C12:C31" si="3">D12</f>
        <v>50</v>
      </c>
      <c r="D12" s="74">
        <v>50</v>
      </c>
      <c r="E12" s="11"/>
      <c r="F12" s="32" t="s">
        <v>162</v>
      </c>
      <c r="G12" s="79">
        <f>173.85601+3.1372</f>
        <v>176.99321</v>
      </c>
      <c r="H12" s="78">
        <v>50</v>
      </c>
      <c r="I12" s="62">
        <f t="shared" si="2"/>
        <v>47.23921</v>
      </c>
      <c r="J12" s="97">
        <f>3.1372+44.10201</f>
        <v>47.23921</v>
      </c>
      <c r="K12" s="11"/>
      <c r="L12" s="11"/>
      <c r="M12" s="11"/>
      <c r="N12" s="11"/>
      <c r="O12" s="11"/>
      <c r="P12" s="32" t="s">
        <v>181</v>
      </c>
    </row>
    <row r="13" spans="1:16" ht="195">
      <c r="A13" s="9">
        <v>3</v>
      </c>
      <c r="B13" s="71" t="s">
        <v>116</v>
      </c>
      <c r="C13" s="29">
        <f t="shared" si="3"/>
        <v>1450</v>
      </c>
      <c r="D13" s="74">
        <v>1450</v>
      </c>
      <c r="E13" s="11"/>
      <c r="F13" s="76" t="s">
        <v>128</v>
      </c>
      <c r="G13" s="74">
        <v>978.45</v>
      </c>
      <c r="H13" s="78">
        <v>1450</v>
      </c>
      <c r="I13" s="62">
        <f t="shared" si="2"/>
        <v>978.45299</v>
      </c>
      <c r="J13" s="97">
        <f>14.0529+964.40009</f>
        <v>978.45299</v>
      </c>
      <c r="K13" s="11"/>
      <c r="L13" s="11">
        <f>413.81442+16.5387</f>
        <v>430.35311999999999</v>
      </c>
      <c r="M13" s="11"/>
      <c r="N13" s="11"/>
      <c r="O13" s="32" t="s">
        <v>167</v>
      </c>
      <c r="P13" s="11"/>
    </row>
    <row r="14" spans="1:16" ht="47.25">
      <c r="A14" s="9">
        <v>4</v>
      </c>
      <c r="B14" s="71" t="s">
        <v>152</v>
      </c>
      <c r="C14" s="29">
        <f t="shared" si="3"/>
        <v>10</v>
      </c>
      <c r="D14" s="74">
        <v>10</v>
      </c>
      <c r="E14" s="11"/>
      <c r="F14" s="76"/>
      <c r="G14" s="74"/>
      <c r="H14" s="78">
        <v>10</v>
      </c>
      <c r="I14" s="62">
        <f t="shared" si="2"/>
        <v>0</v>
      </c>
      <c r="J14" s="79"/>
      <c r="K14" s="11"/>
      <c r="L14" s="11"/>
      <c r="M14" s="11"/>
      <c r="N14" s="11"/>
      <c r="O14" s="11"/>
      <c r="P14" s="11"/>
    </row>
    <row r="15" spans="1:16" ht="47.25">
      <c r="A15" s="9">
        <v>5</v>
      </c>
      <c r="B15" s="71" t="s">
        <v>153</v>
      </c>
      <c r="C15" s="29">
        <f t="shared" si="3"/>
        <v>130</v>
      </c>
      <c r="D15" s="74">
        <v>130</v>
      </c>
      <c r="E15" s="11"/>
      <c r="F15" s="76"/>
      <c r="G15" s="74"/>
      <c r="H15" s="78">
        <v>130</v>
      </c>
      <c r="I15" s="62">
        <f t="shared" si="2"/>
        <v>0</v>
      </c>
      <c r="J15" s="79"/>
      <c r="K15" s="11"/>
      <c r="L15" s="11"/>
      <c r="M15" s="11"/>
      <c r="N15" s="11"/>
      <c r="O15" s="11"/>
      <c r="P15" s="11"/>
    </row>
    <row r="16" spans="1:16" ht="63">
      <c r="A16" s="9"/>
      <c r="B16" s="96" t="s">
        <v>154</v>
      </c>
      <c r="C16" s="29">
        <f t="shared" si="3"/>
        <v>150</v>
      </c>
      <c r="D16" s="74">
        <v>150</v>
      </c>
      <c r="E16" s="11"/>
      <c r="F16" s="76"/>
      <c r="G16" s="74"/>
      <c r="H16" s="78">
        <v>116.7</v>
      </c>
      <c r="I16" s="62"/>
      <c r="J16" s="79"/>
      <c r="K16" s="11"/>
      <c r="L16" s="11"/>
      <c r="M16" s="11"/>
      <c r="N16" s="11"/>
      <c r="O16" s="11"/>
      <c r="P16" s="11"/>
    </row>
    <row r="17" spans="1:16" s="21" customFormat="1" ht="49.5" customHeight="1">
      <c r="A17" s="20"/>
      <c r="B17" s="70" t="s">
        <v>82</v>
      </c>
      <c r="C17" s="75">
        <f t="shared" si="3"/>
        <v>90</v>
      </c>
      <c r="D17" s="73">
        <f>SUM(D18:D19)</f>
        <v>90</v>
      </c>
      <c r="E17" s="20"/>
      <c r="F17" s="73"/>
      <c r="G17" s="73">
        <f>G18+G19</f>
        <v>90</v>
      </c>
      <c r="H17" s="73">
        <f>H18+H19</f>
        <v>90</v>
      </c>
      <c r="I17" s="81">
        <f t="shared" si="2"/>
        <v>90</v>
      </c>
      <c r="J17" s="80">
        <f>J18+J19</f>
        <v>90</v>
      </c>
      <c r="K17" s="20"/>
      <c r="L17" s="20"/>
      <c r="M17" s="20"/>
      <c r="N17" s="20"/>
      <c r="O17" s="20"/>
      <c r="P17" s="82"/>
    </row>
    <row r="18" spans="1:16" s="21" customFormat="1" ht="78.75">
      <c r="A18" s="22"/>
      <c r="B18" s="71" t="s">
        <v>117</v>
      </c>
      <c r="C18" s="29">
        <f t="shared" si="3"/>
        <v>40</v>
      </c>
      <c r="D18" s="74">
        <v>40</v>
      </c>
      <c r="E18" s="24"/>
      <c r="F18" s="76" t="s">
        <v>129</v>
      </c>
      <c r="G18" s="74">
        <v>40</v>
      </c>
      <c r="H18" s="78">
        <v>40</v>
      </c>
      <c r="I18" s="62">
        <f t="shared" si="2"/>
        <v>40</v>
      </c>
      <c r="J18" s="79">
        <v>40</v>
      </c>
      <c r="K18" s="24"/>
      <c r="L18" s="24"/>
      <c r="M18" s="24"/>
      <c r="N18" s="24"/>
      <c r="O18" s="24"/>
      <c r="P18" s="32" t="s">
        <v>135</v>
      </c>
    </row>
    <row r="19" spans="1:16" s="21" customFormat="1" ht="110.25">
      <c r="A19" s="22"/>
      <c r="B19" s="71" t="s">
        <v>118</v>
      </c>
      <c r="C19" s="29">
        <f t="shared" si="3"/>
        <v>50</v>
      </c>
      <c r="D19" s="74">
        <v>50</v>
      </c>
      <c r="E19" s="24"/>
      <c r="F19" s="76" t="s">
        <v>130</v>
      </c>
      <c r="G19" s="74">
        <v>50</v>
      </c>
      <c r="H19" s="78">
        <v>50</v>
      </c>
      <c r="I19" s="62">
        <f t="shared" si="2"/>
        <v>50</v>
      </c>
      <c r="J19" s="79">
        <v>50</v>
      </c>
      <c r="K19" s="24"/>
      <c r="L19" s="24"/>
      <c r="M19" s="24"/>
      <c r="N19" s="24"/>
      <c r="O19" s="24"/>
      <c r="P19" s="32" t="s">
        <v>136</v>
      </c>
    </row>
    <row r="20" spans="1:16" s="21" customFormat="1" ht="47.25">
      <c r="A20" s="22"/>
      <c r="B20" s="70" t="s">
        <v>119</v>
      </c>
      <c r="C20" s="29">
        <f t="shared" si="3"/>
        <v>910</v>
      </c>
      <c r="D20" s="73">
        <f>SUM(D21:D25)</f>
        <v>910</v>
      </c>
      <c r="E20" s="24"/>
      <c r="F20" s="73"/>
      <c r="G20" s="73">
        <f>G21+G22+G23+G24</f>
        <v>409.6</v>
      </c>
      <c r="H20" s="73">
        <f>H21+H22+H23+H24+H25</f>
        <v>410</v>
      </c>
      <c r="I20" s="81">
        <f t="shared" si="2"/>
        <v>409.6</v>
      </c>
      <c r="J20" s="80">
        <f>J21+J22+J23+J24+J25</f>
        <v>409.6</v>
      </c>
      <c r="K20" s="24"/>
      <c r="L20" s="24"/>
      <c r="M20" s="24"/>
      <c r="N20" s="24"/>
      <c r="O20" s="24"/>
      <c r="P20" s="82"/>
    </row>
    <row r="21" spans="1:16" s="21" customFormat="1" ht="94.5">
      <c r="A21" s="22">
        <v>6</v>
      </c>
      <c r="B21" s="71" t="s">
        <v>120</v>
      </c>
      <c r="C21" s="29">
        <f t="shared" si="3"/>
        <v>50</v>
      </c>
      <c r="D21" s="74">
        <v>50</v>
      </c>
      <c r="E21" s="24"/>
      <c r="F21" s="76" t="s">
        <v>131</v>
      </c>
      <c r="G21" s="74">
        <v>49.9</v>
      </c>
      <c r="H21" s="78">
        <v>50</v>
      </c>
      <c r="I21" s="62">
        <f t="shared" si="2"/>
        <v>49.9</v>
      </c>
      <c r="J21" s="79">
        <v>49.9</v>
      </c>
      <c r="K21" s="24"/>
      <c r="L21" s="24"/>
      <c r="M21" s="24"/>
      <c r="N21" s="24"/>
      <c r="O21" s="24"/>
      <c r="P21" s="11" t="s">
        <v>137</v>
      </c>
    </row>
    <row r="22" spans="1:16" s="21" customFormat="1" ht="94.5">
      <c r="A22" s="22">
        <v>7</v>
      </c>
      <c r="B22" s="71" t="s">
        <v>121</v>
      </c>
      <c r="C22" s="29">
        <f t="shared" si="3"/>
        <v>250</v>
      </c>
      <c r="D22" s="74">
        <v>250</v>
      </c>
      <c r="E22" s="24"/>
      <c r="F22" s="77" t="s">
        <v>149</v>
      </c>
      <c r="G22" s="74">
        <v>249.8</v>
      </c>
      <c r="H22" s="78">
        <v>250</v>
      </c>
      <c r="I22" s="62">
        <f t="shared" si="2"/>
        <v>249.8</v>
      </c>
      <c r="J22" s="79">
        <v>249.8</v>
      </c>
      <c r="K22" s="24"/>
      <c r="L22" s="24"/>
      <c r="M22" s="24"/>
      <c r="N22" s="24"/>
      <c r="O22" s="24"/>
      <c r="P22" s="32" t="s">
        <v>150</v>
      </c>
    </row>
    <row r="23" spans="1:16" s="21" customFormat="1" ht="110.25">
      <c r="A23" s="22">
        <v>8</v>
      </c>
      <c r="B23" s="71" t="s">
        <v>163</v>
      </c>
      <c r="C23" s="29">
        <f t="shared" si="3"/>
        <v>10</v>
      </c>
      <c r="D23" s="74">
        <v>10</v>
      </c>
      <c r="E23" s="24"/>
      <c r="F23" s="76" t="s">
        <v>164</v>
      </c>
      <c r="G23" s="74">
        <v>10</v>
      </c>
      <c r="H23" s="78">
        <v>10</v>
      </c>
      <c r="I23" s="62">
        <f t="shared" si="2"/>
        <v>10</v>
      </c>
      <c r="J23" s="79">
        <v>10</v>
      </c>
      <c r="K23" s="24"/>
      <c r="L23" s="24"/>
      <c r="M23" s="24"/>
      <c r="N23" s="24"/>
      <c r="O23" s="24"/>
      <c r="P23" s="32" t="s">
        <v>165</v>
      </c>
    </row>
    <row r="24" spans="1:16" s="21" customFormat="1" ht="110.25">
      <c r="A24" s="22">
        <v>9</v>
      </c>
      <c r="B24" s="71" t="s">
        <v>122</v>
      </c>
      <c r="C24" s="29">
        <f t="shared" si="3"/>
        <v>100</v>
      </c>
      <c r="D24" s="74">
        <v>100</v>
      </c>
      <c r="E24" s="24"/>
      <c r="F24" s="76" t="s">
        <v>132</v>
      </c>
      <c r="G24" s="74">
        <v>99.9</v>
      </c>
      <c r="H24" s="78">
        <v>100</v>
      </c>
      <c r="I24" s="62">
        <f t="shared" si="2"/>
        <v>99.9</v>
      </c>
      <c r="J24" s="79">
        <v>99.9</v>
      </c>
      <c r="K24" s="24"/>
      <c r="L24" s="24"/>
      <c r="M24" s="24"/>
      <c r="N24" s="24"/>
      <c r="O24" s="24"/>
      <c r="P24" s="32" t="s">
        <v>138</v>
      </c>
    </row>
    <row r="25" spans="1:16" s="21" customFormat="1" ht="189">
      <c r="A25" s="22"/>
      <c r="B25" s="71" t="s">
        <v>155</v>
      </c>
      <c r="C25" s="29">
        <f t="shared" si="3"/>
        <v>500</v>
      </c>
      <c r="D25" s="74">
        <v>500</v>
      </c>
      <c r="E25" s="24"/>
      <c r="F25" s="76"/>
      <c r="G25" s="74"/>
      <c r="H25" s="78"/>
      <c r="I25" s="62">
        <f t="shared" si="2"/>
        <v>0</v>
      </c>
      <c r="J25" s="79"/>
      <c r="K25" s="24"/>
      <c r="L25" s="24"/>
      <c r="M25" s="24"/>
      <c r="N25" s="24"/>
      <c r="O25" s="68" t="s">
        <v>169</v>
      </c>
      <c r="P25" s="32"/>
    </row>
    <row r="26" spans="1:16" s="85" customFormat="1" ht="47.25">
      <c r="A26" s="22"/>
      <c r="B26" s="86" t="s">
        <v>72</v>
      </c>
      <c r="C26" s="87">
        <f t="shared" si="3"/>
        <v>850</v>
      </c>
      <c r="D26" s="88">
        <f>SUM(D27:D29)</f>
        <v>850</v>
      </c>
      <c r="E26" s="24"/>
      <c r="F26" s="88"/>
      <c r="G26" s="88">
        <f>G27+G28+G29</f>
        <v>729.73049999999989</v>
      </c>
      <c r="H26" s="88">
        <f>H27+H28+H29</f>
        <v>850</v>
      </c>
      <c r="I26" s="115">
        <f t="shared" si="2"/>
        <v>729.73389999999995</v>
      </c>
      <c r="J26" s="89">
        <f>J27+J28+J29</f>
        <v>729.73389999999995</v>
      </c>
      <c r="K26" s="24"/>
      <c r="L26" s="24"/>
      <c r="M26" s="24"/>
      <c r="N26" s="24"/>
      <c r="O26" s="24"/>
      <c r="P26" s="90"/>
    </row>
    <row r="27" spans="1:16" s="21" customFormat="1" ht="209.25" customHeight="1">
      <c r="A27" s="22">
        <v>10</v>
      </c>
      <c r="B27" s="91" t="s">
        <v>123</v>
      </c>
      <c r="C27" s="92">
        <f t="shared" si="3"/>
        <v>250</v>
      </c>
      <c r="D27" s="93">
        <v>250</v>
      </c>
      <c r="E27" s="24"/>
      <c r="F27" s="94" t="s">
        <v>148</v>
      </c>
      <c r="G27" s="93">
        <v>182</v>
      </c>
      <c r="H27" s="93">
        <v>250</v>
      </c>
      <c r="I27" s="64">
        <f>J27+K27</f>
        <v>182.0034</v>
      </c>
      <c r="J27" s="95">
        <f>119.4244+19.154+9.295+14.13+20</f>
        <v>182.0034</v>
      </c>
      <c r="K27" s="24"/>
      <c r="L27" s="24"/>
      <c r="M27" s="24"/>
      <c r="N27" s="24"/>
      <c r="O27" s="68" t="s">
        <v>170</v>
      </c>
      <c r="P27" s="68" t="s">
        <v>139</v>
      </c>
    </row>
    <row r="28" spans="1:16" s="21" customFormat="1" ht="409.6" customHeight="1">
      <c r="A28" s="22">
        <v>11</v>
      </c>
      <c r="B28" s="101" t="s">
        <v>124</v>
      </c>
      <c r="C28" s="102">
        <f t="shared" si="3"/>
        <v>500</v>
      </c>
      <c r="D28" s="103">
        <v>500</v>
      </c>
      <c r="E28" s="104"/>
      <c r="F28" s="105" t="s">
        <v>157</v>
      </c>
      <c r="G28" s="103">
        <f>176.8355+6.4+7+7.8+8+12.052+12.1+13+16.642+49+6.013+6.88+6.599+40.085+8.65+9.431+7+11.813+35.08+7.35</f>
        <v>447.73049999999989</v>
      </c>
      <c r="H28" s="106">
        <v>500</v>
      </c>
      <c r="I28" s="107">
        <f t="shared" si="2"/>
        <v>447.73049999999989</v>
      </c>
      <c r="J28" s="108">
        <f>176.8355+6.4+7+7.8+8+12.052+12.1+13+16.642+49+6.013+6.88+6.599+40.085+8.65+9.431+7+11.813+35.08+7.35</f>
        <v>447.73049999999989</v>
      </c>
      <c r="K28" s="104"/>
      <c r="L28" s="104"/>
      <c r="M28" s="104"/>
      <c r="N28" s="104"/>
      <c r="O28" s="117" t="s">
        <v>170</v>
      </c>
      <c r="P28" s="109" t="s">
        <v>158</v>
      </c>
    </row>
    <row r="29" spans="1:16" s="21" customFormat="1" ht="110.25">
      <c r="A29" s="22">
        <v>12</v>
      </c>
      <c r="B29" s="71" t="s">
        <v>125</v>
      </c>
      <c r="C29" s="29">
        <f t="shared" si="3"/>
        <v>100</v>
      </c>
      <c r="D29" s="74">
        <v>100</v>
      </c>
      <c r="E29" s="24"/>
      <c r="F29" s="76" t="s">
        <v>133</v>
      </c>
      <c r="G29" s="74">
        <v>100</v>
      </c>
      <c r="H29" s="78">
        <v>100</v>
      </c>
      <c r="I29" s="62">
        <f t="shared" si="2"/>
        <v>100</v>
      </c>
      <c r="J29" s="79">
        <v>100</v>
      </c>
      <c r="K29" s="24"/>
      <c r="L29" s="24"/>
      <c r="M29" s="24"/>
      <c r="N29" s="24"/>
      <c r="O29" s="24"/>
      <c r="P29" s="32" t="s">
        <v>140</v>
      </c>
    </row>
    <row r="30" spans="1:16" s="21" customFormat="1" ht="15.75">
      <c r="A30" s="22"/>
      <c r="B30" s="70" t="s">
        <v>126</v>
      </c>
      <c r="C30" s="75">
        <f t="shared" si="3"/>
        <v>30</v>
      </c>
      <c r="D30" s="73">
        <f>SUM(D31:D32)</f>
        <v>30</v>
      </c>
      <c r="E30" s="24"/>
      <c r="F30" s="73"/>
      <c r="G30" s="73">
        <f>G31+G32</f>
        <v>30</v>
      </c>
      <c r="H30" s="73">
        <f>H31+H32</f>
        <v>30</v>
      </c>
      <c r="I30" s="81">
        <f t="shared" si="2"/>
        <v>30</v>
      </c>
      <c r="J30" s="80">
        <f>J31+J32</f>
        <v>30</v>
      </c>
      <c r="K30" s="24"/>
      <c r="L30" s="24"/>
      <c r="M30" s="24"/>
      <c r="N30" s="24"/>
      <c r="O30" s="24"/>
      <c r="P30" s="82"/>
    </row>
    <row r="31" spans="1:16" s="21" customFormat="1" ht="47.25">
      <c r="A31" s="22">
        <v>13</v>
      </c>
      <c r="B31" s="71" t="s">
        <v>127</v>
      </c>
      <c r="C31" s="29">
        <f t="shared" si="3"/>
        <v>30</v>
      </c>
      <c r="D31" s="74">
        <v>30</v>
      </c>
      <c r="E31" s="20"/>
      <c r="F31" s="76" t="s">
        <v>134</v>
      </c>
      <c r="G31" s="74">
        <v>30</v>
      </c>
      <c r="H31" s="78">
        <v>30</v>
      </c>
      <c r="I31" s="62">
        <f t="shared" si="2"/>
        <v>30</v>
      </c>
      <c r="J31" s="79">
        <v>30</v>
      </c>
      <c r="K31" s="20"/>
      <c r="L31" s="20"/>
      <c r="M31" s="20"/>
      <c r="N31" s="20"/>
      <c r="O31" s="20"/>
      <c r="P31" s="32" t="s">
        <v>141</v>
      </c>
    </row>
    <row r="32" spans="1:16">
      <c r="A32" s="9"/>
      <c r="C32" s="29"/>
      <c r="D32" s="11"/>
      <c r="E32" s="11"/>
      <c r="F32" s="11"/>
      <c r="G32" s="11"/>
      <c r="H32" s="12"/>
      <c r="I32" s="62"/>
      <c r="J32" s="12"/>
      <c r="K32" s="11"/>
      <c r="L32" s="11"/>
      <c r="M32" s="11"/>
      <c r="N32" s="11"/>
      <c r="O32" s="11"/>
      <c r="P32" s="11"/>
    </row>
    <row r="33" spans="1:16">
      <c r="A33" s="9"/>
      <c r="B33" s="11"/>
      <c r="C33" s="11"/>
      <c r="D33" s="11"/>
      <c r="E33" s="11"/>
      <c r="F33" s="11"/>
      <c r="G33" s="11"/>
      <c r="H33" s="12"/>
      <c r="I33" s="12"/>
      <c r="J33" s="12"/>
      <c r="K33" s="11"/>
      <c r="L33" s="11"/>
      <c r="M33" s="11"/>
      <c r="N33" s="11"/>
      <c r="O33" s="11"/>
      <c r="P33" s="11"/>
    </row>
    <row r="34" spans="1:16">
      <c r="A34" s="9"/>
      <c r="B34" s="11"/>
      <c r="C34" s="11"/>
      <c r="D34" s="11"/>
      <c r="E34" s="11"/>
      <c r="F34" s="11"/>
      <c r="G34" s="11"/>
      <c r="H34" s="12"/>
      <c r="I34" s="12"/>
      <c r="J34" s="12"/>
      <c r="K34" s="11"/>
      <c r="L34" s="11"/>
      <c r="M34" s="11"/>
      <c r="N34" s="11"/>
      <c r="O34" s="11"/>
      <c r="P34" s="11"/>
    </row>
    <row r="35" spans="1:16" ht="15.75">
      <c r="A35" s="9"/>
      <c r="B35" s="10"/>
      <c r="C35" s="11"/>
      <c r="D35" s="11"/>
      <c r="E35" s="11"/>
      <c r="F35" s="11"/>
      <c r="G35" s="11"/>
      <c r="H35" s="12"/>
      <c r="I35" s="12"/>
      <c r="J35" s="12"/>
      <c r="K35" s="11"/>
      <c r="L35" s="11"/>
      <c r="M35" s="11"/>
      <c r="N35" s="11"/>
      <c r="O35" s="11"/>
      <c r="P35" s="11"/>
    </row>
    <row r="36" spans="1:16">
      <c r="A36" s="9"/>
      <c r="B36" s="11"/>
      <c r="C36" s="11"/>
      <c r="D36" s="11"/>
      <c r="E36" s="11"/>
      <c r="F36" s="11"/>
      <c r="G36" s="11"/>
      <c r="H36" s="12"/>
      <c r="I36" s="12"/>
      <c r="J36" s="12"/>
      <c r="K36" s="11"/>
      <c r="L36" s="11"/>
      <c r="M36" s="11"/>
      <c r="N36" s="11"/>
      <c r="O36" s="11"/>
      <c r="P36" s="11"/>
    </row>
    <row r="37" spans="1:16">
      <c r="A37" s="9"/>
      <c r="B37" s="11"/>
      <c r="C37" s="11"/>
      <c r="D37" s="11"/>
      <c r="E37" s="11"/>
      <c r="F37" s="11"/>
      <c r="G37" s="11"/>
      <c r="H37" s="12"/>
      <c r="I37" s="12"/>
      <c r="J37" s="12"/>
      <c r="K37" s="11"/>
      <c r="L37" s="11"/>
      <c r="M37" s="11"/>
      <c r="N37" s="11"/>
      <c r="O37" s="11"/>
      <c r="P37" s="11"/>
    </row>
    <row r="38" spans="1:16">
      <c r="H38" s="3"/>
      <c r="I38" s="3"/>
      <c r="J38" s="3"/>
    </row>
    <row r="39" spans="1:16" ht="18.75">
      <c r="B39" s="13" t="s">
        <v>2</v>
      </c>
      <c r="C39" s="13"/>
      <c r="D39" s="13"/>
      <c r="H39" s="3" t="s">
        <v>4</v>
      </c>
      <c r="I39" s="3"/>
      <c r="J39" s="3"/>
      <c r="L39" s="3" t="s">
        <v>151</v>
      </c>
    </row>
    <row r="40" spans="1:16">
      <c r="B40" s="3" t="s">
        <v>3</v>
      </c>
      <c r="H40" s="14" t="s">
        <v>5</v>
      </c>
      <c r="I40" s="14"/>
      <c r="J40" s="14"/>
      <c r="L40" s="135" t="s">
        <v>6</v>
      </c>
      <c r="M40" s="135"/>
      <c r="N40" s="15"/>
    </row>
    <row r="41" spans="1:16" ht="8.25" customHeight="1">
      <c r="H41" s="3"/>
      <c r="I41" s="3"/>
      <c r="J41" s="3"/>
    </row>
    <row r="42" spans="1:16">
      <c r="B42" s="3" t="s">
        <v>160</v>
      </c>
      <c r="H42" s="3"/>
      <c r="I42" s="3"/>
      <c r="J42" s="3"/>
    </row>
    <row r="43" spans="1:16">
      <c r="H43" s="3"/>
      <c r="I43" s="3"/>
      <c r="J43" s="3"/>
    </row>
    <row r="44" spans="1:16">
      <c r="H44" s="3"/>
      <c r="I44" s="3"/>
      <c r="J44" s="3"/>
    </row>
  </sheetData>
  <mergeCells count="21">
    <mergeCell ref="L40:M40"/>
    <mergeCell ref="D4:D6"/>
    <mergeCell ref="J4:J6"/>
    <mergeCell ref="I4:I6"/>
    <mergeCell ref="E4:E6"/>
    <mergeCell ref="G3:G6"/>
    <mergeCell ref="H3:H6"/>
    <mergeCell ref="L3:M3"/>
    <mergeCell ref="M4:M6"/>
    <mergeCell ref="L4:L6"/>
    <mergeCell ref="C4:C6"/>
    <mergeCell ref="N3:N6"/>
    <mergeCell ref="A1:P1"/>
    <mergeCell ref="A3:A6"/>
    <mergeCell ref="B3:B6"/>
    <mergeCell ref="C3:E3"/>
    <mergeCell ref="F3:F6"/>
    <mergeCell ref="O3:O6"/>
    <mergeCell ref="P3:P6"/>
    <mergeCell ref="K4:K6"/>
    <mergeCell ref="I3:K3"/>
  </mergeCells>
  <phoneticPr fontId="7" type="noConversion"/>
  <printOptions horizontalCentered="1"/>
  <pageMargins left="0" right="0" top="0.35433070866141736" bottom="0.35433070866141736" header="0.31496062992125984" footer="0.31496062992125984"/>
  <pageSetup paperSize="9" scale="67" orientation="landscape" r:id="rId1"/>
  <rowBreaks count="1" manualBreakCount="1">
    <brk id="1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80" zoomScaleNormal="90" zoomScaleSheetLayoutView="70" workbookViewId="0">
      <pane ySplit="8" topLeftCell="A9" activePane="bottomLeft" state="frozen"/>
      <selection pane="bottomLeft" activeCell="I12" sqref="I12"/>
    </sheetView>
  </sheetViews>
  <sheetFormatPr defaultRowHeight="15"/>
  <cols>
    <col min="1" max="1" width="6.28515625" style="26" customWidth="1"/>
    <col min="2" max="2" width="31" style="26" customWidth="1"/>
    <col min="3" max="3" width="9.28515625" style="26" customWidth="1"/>
    <col min="4" max="4" width="15.28515625" style="26" customWidth="1"/>
    <col min="5" max="5" width="10.7109375" style="26" customWidth="1"/>
    <col min="6" max="6" width="15.42578125" style="26" customWidth="1"/>
    <col min="7" max="7" width="13.28515625" style="26" customWidth="1"/>
    <col min="8" max="8" width="12.140625" style="26" customWidth="1"/>
    <col min="9" max="9" width="14.42578125" style="26" customWidth="1"/>
    <col min="10" max="10" width="13.42578125" style="26" customWidth="1"/>
    <col min="11" max="11" width="14.28515625" style="26" customWidth="1"/>
    <col min="12" max="12" width="18.28515625" style="26" customWidth="1"/>
    <col min="13" max="13" width="14" style="26" customWidth="1"/>
    <col min="14" max="16384" width="9.140625" style="26"/>
  </cols>
  <sheetData>
    <row r="1" spans="1:13" ht="61.5" customHeight="1">
      <c r="A1" s="136" t="s">
        <v>185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3.9" customHeight="1">
      <c r="H2" s="27"/>
      <c r="I2" s="27"/>
      <c r="J2" s="27"/>
      <c r="K2" s="27"/>
    </row>
    <row r="3" spans="1:13" ht="45.6" customHeight="1">
      <c r="A3" s="137" t="s">
        <v>7</v>
      </c>
      <c r="B3" s="127" t="s">
        <v>27</v>
      </c>
      <c r="C3" s="127" t="s">
        <v>28</v>
      </c>
      <c r="D3" s="127"/>
      <c r="E3" s="127"/>
      <c r="F3" s="140" t="s">
        <v>29</v>
      </c>
      <c r="G3" s="140" t="s">
        <v>30</v>
      </c>
      <c r="H3" s="143" t="s">
        <v>8</v>
      </c>
      <c r="I3" s="143"/>
      <c r="J3" s="143"/>
      <c r="K3" s="140" t="s">
        <v>31</v>
      </c>
      <c r="L3" s="140" t="s">
        <v>32</v>
      </c>
      <c r="M3" s="143" t="s">
        <v>33</v>
      </c>
    </row>
    <row r="4" spans="1:13" ht="17.25" customHeight="1">
      <c r="A4" s="138"/>
      <c r="B4" s="127"/>
      <c r="C4" s="127" t="s">
        <v>22</v>
      </c>
      <c r="D4" s="128" t="s">
        <v>34</v>
      </c>
      <c r="E4" s="128" t="s">
        <v>35</v>
      </c>
      <c r="F4" s="141"/>
      <c r="G4" s="141"/>
      <c r="H4" s="127" t="s">
        <v>0</v>
      </c>
      <c r="I4" s="127" t="s">
        <v>34</v>
      </c>
      <c r="J4" s="127" t="s">
        <v>36</v>
      </c>
      <c r="K4" s="141"/>
      <c r="L4" s="141"/>
      <c r="M4" s="143"/>
    </row>
    <row r="5" spans="1:13" ht="10.5" hidden="1" customHeight="1">
      <c r="A5" s="138"/>
      <c r="B5" s="127"/>
      <c r="C5" s="127"/>
      <c r="D5" s="129"/>
      <c r="E5" s="129"/>
      <c r="F5" s="141"/>
      <c r="G5" s="141"/>
      <c r="H5" s="127"/>
      <c r="I5" s="127"/>
      <c r="J5" s="127"/>
      <c r="K5" s="141"/>
      <c r="L5" s="141"/>
      <c r="M5" s="143"/>
    </row>
    <row r="6" spans="1:13" ht="96" customHeight="1">
      <c r="A6" s="139"/>
      <c r="B6" s="127"/>
      <c r="C6" s="127"/>
      <c r="D6" s="130"/>
      <c r="E6" s="130"/>
      <c r="F6" s="142"/>
      <c r="G6" s="142"/>
      <c r="H6" s="127"/>
      <c r="I6" s="127"/>
      <c r="J6" s="127"/>
      <c r="K6" s="142"/>
      <c r="L6" s="142"/>
      <c r="M6" s="143"/>
    </row>
    <row r="7" spans="1:13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85.5">
      <c r="A8" s="7"/>
      <c r="B8" s="8" t="s">
        <v>26</v>
      </c>
      <c r="C8" s="48">
        <f>C10+C34+C44</f>
        <v>6052.4775900000004</v>
      </c>
      <c r="D8" s="98">
        <f>D10+D34+D44</f>
        <v>5876.1905900000002</v>
      </c>
      <c r="E8" s="48">
        <f>E10+E34+E44</f>
        <v>176.28700000000001</v>
      </c>
      <c r="F8" s="48"/>
      <c r="G8" s="48">
        <f>G10+G34+G44</f>
        <v>5728.8638999999976</v>
      </c>
      <c r="H8" s="98">
        <f>H10+H34+H44</f>
        <v>4152.0854900000004</v>
      </c>
      <c r="I8" s="48">
        <f>I10+I34+I44</f>
        <v>4031.1508900000008</v>
      </c>
      <c r="J8" s="48">
        <f>J10+J34+J44</f>
        <v>120.93459999999996</v>
      </c>
      <c r="K8" s="48">
        <f>K10+K34+K44</f>
        <v>410.38416000000007</v>
      </c>
      <c r="L8" s="7"/>
      <c r="M8" s="7"/>
    </row>
    <row r="9" spans="1:13" ht="15" customHeight="1">
      <c r="A9" s="6"/>
      <c r="B9" s="6" t="s">
        <v>47</v>
      </c>
      <c r="C9" s="6"/>
      <c r="D9" s="6"/>
      <c r="E9" s="6"/>
      <c r="F9" s="6"/>
      <c r="G9" s="6"/>
      <c r="H9" s="6"/>
      <c r="I9" s="6"/>
      <c r="J9" s="6"/>
      <c r="K9" s="6"/>
      <c r="L9" s="6"/>
      <c r="M9" s="11"/>
    </row>
    <row r="10" spans="1:13" ht="75">
      <c r="A10" s="6"/>
      <c r="B10" s="51" t="s">
        <v>48</v>
      </c>
      <c r="C10" s="52">
        <f>D10+E10</f>
        <v>5858.0156399999996</v>
      </c>
      <c r="D10" s="53">
        <f>SUM(D11:D31)</f>
        <v>5687.39264</v>
      </c>
      <c r="E10" s="53">
        <f>SUM(E11:E31)</f>
        <v>170.62299999999999</v>
      </c>
      <c r="F10" s="53"/>
      <c r="G10" s="53">
        <f>SUM(G11:G31)</f>
        <v>5728.8638999999976</v>
      </c>
      <c r="H10" s="53">
        <f>SUM(H11:H31)</f>
        <v>3963.8845900000001</v>
      </c>
      <c r="I10" s="53">
        <f>SUM(I11:I31)</f>
        <v>3848.4315800000008</v>
      </c>
      <c r="J10" s="53">
        <f>SUM(J11:J31)</f>
        <v>115.45300999999996</v>
      </c>
      <c r="K10" s="53">
        <f>SUM(K11:K31)</f>
        <v>410.15600000000006</v>
      </c>
      <c r="L10" s="20"/>
      <c r="M10" s="24"/>
    </row>
    <row r="11" spans="1:13" ht="120">
      <c r="A11" s="6">
        <v>1</v>
      </c>
      <c r="B11" s="40" t="s">
        <v>49</v>
      </c>
      <c r="C11" s="54">
        <f t="shared" ref="C11:C45" si="0">D11+E11</f>
        <v>3.3443900000000002</v>
      </c>
      <c r="D11" s="46">
        <v>3.2473900000000002</v>
      </c>
      <c r="E11" s="49">
        <v>9.7000000000000003E-2</v>
      </c>
      <c r="F11" s="57" t="s">
        <v>84</v>
      </c>
      <c r="G11" s="11"/>
      <c r="H11" s="62"/>
      <c r="I11" s="62"/>
      <c r="J11" s="36"/>
      <c r="K11" s="36">
        <v>3.2469999999999999</v>
      </c>
      <c r="L11" s="68" t="s">
        <v>174</v>
      </c>
      <c r="M11" s="11"/>
    </row>
    <row r="12" spans="1:13" ht="231.75" customHeight="1">
      <c r="A12" s="6">
        <v>2</v>
      </c>
      <c r="B12" s="40" t="s">
        <v>50</v>
      </c>
      <c r="C12" s="54">
        <f t="shared" si="0"/>
        <v>583.08299999999997</v>
      </c>
      <c r="D12" s="46">
        <v>566.1</v>
      </c>
      <c r="E12" s="49">
        <v>16.983000000000001</v>
      </c>
      <c r="F12" s="57" t="s">
        <v>85</v>
      </c>
      <c r="G12" s="11">
        <v>534.06399999999996</v>
      </c>
      <c r="H12" s="63">
        <f>I12+J12</f>
        <v>160.21379999999999</v>
      </c>
      <c r="I12" s="64">
        <f>155.54737</f>
        <v>155.54737</v>
      </c>
      <c r="J12" s="64">
        <f>4.66643</f>
        <v>4.6664300000000001</v>
      </c>
      <c r="K12" s="65"/>
      <c r="L12" s="68"/>
      <c r="M12" s="68" t="s">
        <v>173</v>
      </c>
    </row>
    <row r="13" spans="1:13" ht="135">
      <c r="A13" s="6">
        <v>3</v>
      </c>
      <c r="B13" s="40" t="s">
        <v>51</v>
      </c>
      <c r="C13" s="54">
        <f t="shared" si="0"/>
        <v>495</v>
      </c>
      <c r="D13" s="46">
        <v>480.58251999999999</v>
      </c>
      <c r="E13" s="49">
        <v>14.417479999999999</v>
      </c>
      <c r="F13" s="57" t="s">
        <v>86</v>
      </c>
      <c r="G13" s="36">
        <v>469.68144999999998</v>
      </c>
      <c r="H13" s="63">
        <f>I13+J13</f>
        <v>455.53041000000007</v>
      </c>
      <c r="I13" s="62">
        <f>136.80042+206.46136+89.292+9.70873</f>
        <v>442.26251000000008</v>
      </c>
      <c r="J13" s="36">
        <f>4.10402+6.19385+2.67876+0.29127</f>
        <v>13.267900000000001</v>
      </c>
      <c r="K13" s="36">
        <v>38.32</v>
      </c>
      <c r="L13" s="68" t="s">
        <v>175</v>
      </c>
      <c r="M13" s="11"/>
    </row>
    <row r="14" spans="1:13" ht="94.5">
      <c r="A14" s="6">
        <v>4</v>
      </c>
      <c r="B14" s="40" t="s">
        <v>52</v>
      </c>
      <c r="C14" s="54">
        <f t="shared" si="0"/>
        <v>295.81297000000001</v>
      </c>
      <c r="D14" s="46">
        <v>287.19706000000002</v>
      </c>
      <c r="E14" s="49">
        <v>8.6159099999999995</v>
      </c>
      <c r="F14" s="57" t="s">
        <v>87</v>
      </c>
      <c r="G14" s="11"/>
      <c r="H14" s="62"/>
      <c r="I14" s="62"/>
      <c r="J14" s="36"/>
      <c r="K14" s="36">
        <v>287.197</v>
      </c>
      <c r="L14" s="68"/>
      <c r="M14" s="11"/>
    </row>
    <row r="15" spans="1:13" ht="150">
      <c r="A15" s="6">
        <v>5</v>
      </c>
      <c r="B15" s="40" t="s">
        <v>53</v>
      </c>
      <c r="C15" s="54">
        <f t="shared" si="0"/>
        <v>69.996249999999989</v>
      </c>
      <c r="D15" s="46">
        <v>67.955929999999995</v>
      </c>
      <c r="E15" s="49">
        <v>2.0403199999999999</v>
      </c>
      <c r="F15" s="57" t="s">
        <v>88</v>
      </c>
      <c r="G15" s="11"/>
      <c r="H15" s="62"/>
      <c r="I15" s="62"/>
      <c r="J15" s="36"/>
      <c r="K15" s="36">
        <v>67.956000000000003</v>
      </c>
      <c r="L15" s="24"/>
      <c r="M15" s="11"/>
    </row>
    <row r="16" spans="1:13" ht="63">
      <c r="A16" s="6">
        <v>6</v>
      </c>
      <c r="B16" s="40" t="s">
        <v>54</v>
      </c>
      <c r="C16" s="54">
        <f t="shared" si="0"/>
        <v>120.10001</v>
      </c>
      <c r="D16" s="46">
        <v>116.60195</v>
      </c>
      <c r="E16" s="49">
        <v>3.4980600000000002</v>
      </c>
      <c r="F16" s="57" t="s">
        <v>89</v>
      </c>
      <c r="G16" s="36">
        <v>115.65479999999999</v>
      </c>
      <c r="H16" s="62">
        <f t="shared" ref="H16:H21" si="1">I16+J16</f>
        <v>115.65480000000001</v>
      </c>
      <c r="I16" s="62">
        <f>34.0545+76.15424+2.07747</f>
        <v>112.28621000000001</v>
      </c>
      <c r="J16" s="36">
        <f>3.30626+0.06233</f>
        <v>3.3685900000000002</v>
      </c>
      <c r="K16" s="36">
        <v>4.3159999999999998</v>
      </c>
      <c r="L16" s="116" t="s">
        <v>176</v>
      </c>
      <c r="M16" s="116"/>
    </row>
    <row r="17" spans="1:13" ht="63">
      <c r="A17" s="6">
        <v>7</v>
      </c>
      <c r="B17" s="40" t="s">
        <v>55</v>
      </c>
      <c r="C17" s="54">
        <f t="shared" si="0"/>
        <v>144.10001</v>
      </c>
      <c r="D17" s="46">
        <v>139.90291999999999</v>
      </c>
      <c r="E17" s="49">
        <v>4.1970900000000002</v>
      </c>
      <c r="F17" s="57" t="s">
        <v>90</v>
      </c>
      <c r="G17" s="36">
        <f>I17+J17</f>
        <v>143.72600000000003</v>
      </c>
      <c r="H17" s="62">
        <f t="shared" si="1"/>
        <v>143.72600000000003</v>
      </c>
      <c r="I17" s="62">
        <f>136.87961+2.66019</f>
        <v>139.53980000000001</v>
      </c>
      <c r="J17" s="36">
        <f>0.07981+4.10639</f>
        <v>4.1862000000000004</v>
      </c>
      <c r="K17" s="36">
        <v>0.36299999999999999</v>
      </c>
      <c r="L17" s="116" t="s">
        <v>177</v>
      </c>
      <c r="M17" s="11"/>
    </row>
    <row r="18" spans="1:13" ht="75">
      <c r="A18" s="6">
        <v>8</v>
      </c>
      <c r="B18" s="40" t="s">
        <v>56</v>
      </c>
      <c r="C18" s="54">
        <f t="shared" si="0"/>
        <v>240.25</v>
      </c>
      <c r="D18" s="46">
        <v>233.25243</v>
      </c>
      <c r="E18" s="49">
        <v>6.9975699999999996</v>
      </c>
      <c r="F18" s="57" t="s">
        <v>91</v>
      </c>
      <c r="G18" s="36">
        <f>H18</f>
        <v>0</v>
      </c>
      <c r="H18" s="62">
        <f t="shared" si="1"/>
        <v>0</v>
      </c>
      <c r="I18" s="62"/>
      <c r="J18" s="36"/>
      <c r="K18" s="36"/>
      <c r="L18" s="24"/>
      <c r="M18" s="32" t="s">
        <v>172</v>
      </c>
    </row>
    <row r="19" spans="1:13" ht="63">
      <c r="A19" s="6">
        <v>9</v>
      </c>
      <c r="B19" s="40" t="s">
        <v>57</v>
      </c>
      <c r="C19" s="54">
        <f t="shared" si="0"/>
        <v>115.31</v>
      </c>
      <c r="D19" s="46">
        <v>111.95146</v>
      </c>
      <c r="E19" s="49">
        <v>3.3585400000000001</v>
      </c>
      <c r="F19" s="57" t="s">
        <v>92</v>
      </c>
      <c r="G19" s="36">
        <f>I19+J19</f>
        <v>115.01689999999999</v>
      </c>
      <c r="H19" s="62">
        <f t="shared" si="1"/>
        <v>115.01689999999999</v>
      </c>
      <c r="I19" s="62">
        <f>109.58058+2.08631</f>
        <v>111.66689</v>
      </c>
      <c r="J19" s="36">
        <f>0.06259+3.28742</f>
        <v>3.3500100000000002</v>
      </c>
      <c r="K19" s="36">
        <v>0.28499999999999998</v>
      </c>
      <c r="L19" s="116" t="s">
        <v>177</v>
      </c>
      <c r="M19" s="11"/>
    </row>
    <row r="20" spans="1:13" ht="195">
      <c r="A20" s="6">
        <v>10</v>
      </c>
      <c r="B20" s="40" t="s">
        <v>58</v>
      </c>
      <c r="C20" s="54">
        <f t="shared" si="0"/>
        <v>1996.14</v>
      </c>
      <c r="D20" s="46">
        <v>1938</v>
      </c>
      <c r="E20" s="49">
        <v>58.14</v>
      </c>
      <c r="F20" s="32" t="s">
        <v>93</v>
      </c>
      <c r="G20" s="36">
        <v>2550.7399599999999</v>
      </c>
      <c r="H20" s="62">
        <f t="shared" si="1"/>
        <v>1996.14</v>
      </c>
      <c r="I20" s="62">
        <f>33.59604+14.99826+33.53981+693.37+1162.49589</f>
        <v>1938</v>
      </c>
      <c r="J20" s="36">
        <f>14.15562+1.45614+42.52824</f>
        <v>58.14</v>
      </c>
      <c r="K20" s="36"/>
      <c r="L20" s="24"/>
      <c r="M20" s="11"/>
    </row>
    <row r="21" spans="1:13" ht="75">
      <c r="A21" s="6">
        <v>11</v>
      </c>
      <c r="B21" s="40" t="s">
        <v>59</v>
      </c>
      <c r="C21" s="54">
        <f t="shared" si="0"/>
        <v>96.100009999999997</v>
      </c>
      <c r="D21" s="46">
        <v>93.300979999999996</v>
      </c>
      <c r="E21" s="49">
        <v>2.7990300000000001</v>
      </c>
      <c r="F21" s="32" t="s">
        <v>94</v>
      </c>
      <c r="G21" s="36">
        <f>90.83</f>
        <v>90.83</v>
      </c>
      <c r="H21" s="62">
        <f t="shared" si="1"/>
        <v>92.553900000000013</v>
      </c>
      <c r="I21" s="62">
        <f>27.249+60.93547+1.67368</f>
        <v>89.858150000000009</v>
      </c>
      <c r="J21" s="36">
        <f>2.64553+0.05022</f>
        <v>2.6957499999999999</v>
      </c>
      <c r="K21" s="36">
        <v>3.4430000000000001</v>
      </c>
      <c r="L21" s="116" t="s">
        <v>176</v>
      </c>
      <c r="M21" s="116"/>
    </row>
    <row r="22" spans="1:13" ht="78.75">
      <c r="A22" s="6">
        <v>12</v>
      </c>
      <c r="B22" s="40" t="s">
        <v>60</v>
      </c>
      <c r="C22" s="54">
        <f t="shared" si="0"/>
        <v>808.55</v>
      </c>
      <c r="D22" s="46">
        <v>785</v>
      </c>
      <c r="E22" s="49">
        <v>23.55</v>
      </c>
      <c r="F22" s="32" t="s">
        <v>171</v>
      </c>
      <c r="G22" s="36">
        <v>780</v>
      </c>
      <c r="H22" s="62"/>
      <c r="I22" s="62"/>
      <c r="J22" s="36"/>
      <c r="K22" s="36"/>
      <c r="L22" s="24"/>
      <c r="M22" s="11"/>
    </row>
    <row r="23" spans="1:13" ht="75">
      <c r="A23" s="6">
        <v>13</v>
      </c>
      <c r="B23" s="40" t="s">
        <v>61</v>
      </c>
      <c r="C23" s="54">
        <f t="shared" si="0"/>
        <v>195.7</v>
      </c>
      <c r="D23" s="46">
        <v>190</v>
      </c>
      <c r="E23" s="49">
        <v>5.7</v>
      </c>
      <c r="F23" s="32" t="s">
        <v>95</v>
      </c>
      <c r="G23" s="36">
        <v>195.7</v>
      </c>
      <c r="H23" s="62">
        <f t="shared" ref="H23:H31" si="2">I23+J23</f>
        <v>195.7</v>
      </c>
      <c r="I23" s="62">
        <v>190</v>
      </c>
      <c r="J23" s="36">
        <v>5.7</v>
      </c>
      <c r="K23" s="36"/>
      <c r="L23" s="116" t="s">
        <v>178</v>
      </c>
      <c r="M23" s="11"/>
    </row>
    <row r="24" spans="1:13" ht="135">
      <c r="A24" s="6">
        <v>14</v>
      </c>
      <c r="B24" s="40" t="s">
        <v>62</v>
      </c>
      <c r="C24" s="54">
        <f t="shared" si="0"/>
        <v>135.75400000000002</v>
      </c>
      <c r="D24" s="46">
        <v>131.80000000000001</v>
      </c>
      <c r="E24" s="49">
        <v>3.9540000000000002</v>
      </c>
      <c r="F24" s="32" t="s">
        <v>96</v>
      </c>
      <c r="G24" s="36">
        <f>6+173.85601</f>
        <v>179.85601</v>
      </c>
      <c r="H24" s="62">
        <f t="shared" si="2"/>
        <v>135.75400000000002</v>
      </c>
      <c r="I24" s="62">
        <f>5.82524+52.1568+73.81796</f>
        <v>131.80000000000001</v>
      </c>
      <c r="J24" s="36">
        <f>0.17476+3.77924</f>
        <v>3.9540000000000002</v>
      </c>
      <c r="K24" s="36"/>
      <c r="L24" s="116" t="s">
        <v>176</v>
      </c>
      <c r="M24" s="116"/>
    </row>
    <row r="25" spans="1:13" ht="63">
      <c r="A25" s="6">
        <v>15</v>
      </c>
      <c r="B25" s="40" t="s">
        <v>63</v>
      </c>
      <c r="C25" s="54">
        <f t="shared" si="0"/>
        <v>63.86</v>
      </c>
      <c r="D25" s="46">
        <v>62</v>
      </c>
      <c r="E25" s="49">
        <v>1.86</v>
      </c>
      <c r="F25" s="83" t="s">
        <v>142</v>
      </c>
      <c r="G25" s="36">
        <f>H25</f>
        <v>63.456449999999997</v>
      </c>
      <c r="H25" s="62">
        <f t="shared" si="2"/>
        <v>63.456449999999997</v>
      </c>
      <c r="I25" s="62">
        <v>61.608199999999997</v>
      </c>
      <c r="J25" s="36">
        <v>1.8482499999999999</v>
      </c>
      <c r="K25" s="36">
        <v>0.39200000000000002</v>
      </c>
      <c r="L25" s="32" t="s">
        <v>179</v>
      </c>
      <c r="M25" s="11"/>
    </row>
    <row r="26" spans="1:13" ht="63">
      <c r="A26" s="6">
        <v>16</v>
      </c>
      <c r="B26" s="41" t="s">
        <v>64</v>
      </c>
      <c r="C26" s="54">
        <f t="shared" si="0"/>
        <v>63.86</v>
      </c>
      <c r="D26" s="46">
        <v>62</v>
      </c>
      <c r="E26" s="49">
        <v>1.86</v>
      </c>
      <c r="F26" s="32" t="s">
        <v>143</v>
      </c>
      <c r="G26" s="36">
        <f>H26</f>
        <v>63.456449999999997</v>
      </c>
      <c r="H26" s="62">
        <f t="shared" si="2"/>
        <v>63.456449999999997</v>
      </c>
      <c r="I26" s="62">
        <v>61.608199999999997</v>
      </c>
      <c r="J26" s="36">
        <v>1.8482499999999999</v>
      </c>
      <c r="K26" s="36">
        <v>0.39200000000000002</v>
      </c>
      <c r="L26" s="32" t="s">
        <v>179</v>
      </c>
      <c r="M26" s="11"/>
    </row>
    <row r="27" spans="1:13" ht="135">
      <c r="A27" s="6">
        <v>17</v>
      </c>
      <c r="B27" s="41" t="s">
        <v>65</v>
      </c>
      <c r="C27" s="54">
        <f t="shared" si="0"/>
        <v>95.79</v>
      </c>
      <c r="D27" s="46">
        <v>93</v>
      </c>
      <c r="E27" s="49">
        <v>2.79</v>
      </c>
      <c r="F27" s="32" t="s">
        <v>97</v>
      </c>
      <c r="G27" s="36">
        <v>93.605969999999999</v>
      </c>
      <c r="H27" s="62">
        <f t="shared" si="2"/>
        <v>93.605969999999999</v>
      </c>
      <c r="I27" s="12">
        <f>5.82524+25.81655+1.50562+57.73216</f>
        <v>90.879570000000001</v>
      </c>
      <c r="J27" s="11">
        <f>0.17476+0.04518+2.50646</f>
        <v>2.7263999999999999</v>
      </c>
      <c r="K27" s="36">
        <v>2.12</v>
      </c>
      <c r="L27" s="32" t="s">
        <v>180</v>
      </c>
      <c r="M27" s="32"/>
    </row>
    <row r="28" spans="1:13" ht="63">
      <c r="A28" s="6">
        <v>18</v>
      </c>
      <c r="B28" s="41" t="s">
        <v>66</v>
      </c>
      <c r="C28" s="54">
        <f t="shared" si="0"/>
        <v>79.825000000000003</v>
      </c>
      <c r="D28" s="46">
        <v>77.5</v>
      </c>
      <c r="E28" s="49">
        <v>2.3250000000000002</v>
      </c>
      <c r="F28" s="32" t="s">
        <v>144</v>
      </c>
      <c r="G28" s="36">
        <f>H28</f>
        <v>79.298439999999999</v>
      </c>
      <c r="H28" s="62">
        <f t="shared" si="2"/>
        <v>79.298439999999999</v>
      </c>
      <c r="I28" s="12">
        <v>76.988780000000006</v>
      </c>
      <c r="J28" s="11">
        <v>2.30966</v>
      </c>
      <c r="K28" s="36">
        <v>0.51100000000000001</v>
      </c>
      <c r="L28" s="32" t="s">
        <v>179</v>
      </c>
      <c r="M28" s="11"/>
    </row>
    <row r="29" spans="1:13" ht="63">
      <c r="A29" s="6">
        <v>19</v>
      </c>
      <c r="B29" s="42" t="s">
        <v>67</v>
      </c>
      <c r="C29" s="54">
        <f t="shared" si="0"/>
        <v>79.825000000000003</v>
      </c>
      <c r="D29" s="46">
        <v>77.5</v>
      </c>
      <c r="E29" s="49">
        <v>2.3250000000000002</v>
      </c>
      <c r="F29" s="32" t="s">
        <v>145</v>
      </c>
      <c r="G29" s="36">
        <f>H29</f>
        <v>79.298439999999999</v>
      </c>
      <c r="H29" s="62">
        <f t="shared" si="2"/>
        <v>79.298439999999999</v>
      </c>
      <c r="I29" s="12">
        <v>76.988780000000006</v>
      </c>
      <c r="J29" s="11">
        <v>2.30966</v>
      </c>
      <c r="K29" s="36">
        <v>0.51100000000000001</v>
      </c>
      <c r="L29" s="32" t="s">
        <v>179</v>
      </c>
      <c r="M29" s="11"/>
    </row>
    <row r="30" spans="1:13" ht="63">
      <c r="A30" s="6">
        <v>20</v>
      </c>
      <c r="B30" s="41" t="s">
        <v>68</v>
      </c>
      <c r="C30" s="54">
        <f t="shared" si="0"/>
        <v>79.825000000000003</v>
      </c>
      <c r="D30" s="46">
        <v>77.5</v>
      </c>
      <c r="E30" s="49">
        <v>2.3250000000000002</v>
      </c>
      <c r="F30" s="32" t="s">
        <v>146</v>
      </c>
      <c r="G30" s="36">
        <f>H30</f>
        <v>79.298439999999999</v>
      </c>
      <c r="H30" s="62">
        <f t="shared" si="2"/>
        <v>79.298439999999999</v>
      </c>
      <c r="I30" s="12">
        <v>76.988780000000006</v>
      </c>
      <c r="J30" s="11">
        <v>2.30966</v>
      </c>
      <c r="K30" s="36">
        <v>0.51100000000000001</v>
      </c>
      <c r="L30" s="32" t="s">
        <v>179</v>
      </c>
      <c r="M30" s="11"/>
    </row>
    <row r="31" spans="1:13" ht="63">
      <c r="A31" s="6">
        <v>21</v>
      </c>
      <c r="B31" s="41" t="s">
        <v>69</v>
      </c>
      <c r="C31" s="54">
        <f t="shared" si="0"/>
        <v>95.79</v>
      </c>
      <c r="D31" s="46">
        <v>93</v>
      </c>
      <c r="E31" s="49">
        <v>2.79</v>
      </c>
      <c r="F31" s="32" t="s">
        <v>147</v>
      </c>
      <c r="G31" s="36">
        <f>H31</f>
        <v>95.180589999999995</v>
      </c>
      <c r="H31" s="62">
        <f t="shared" si="2"/>
        <v>95.180589999999995</v>
      </c>
      <c r="I31" s="12">
        <v>92.408339999999995</v>
      </c>
      <c r="J31" s="11">
        <v>2.7722500000000001</v>
      </c>
      <c r="K31" s="36">
        <v>0.59199999999999997</v>
      </c>
      <c r="L31" s="32" t="s">
        <v>179</v>
      </c>
      <c r="M31" s="11"/>
    </row>
    <row r="32" spans="1:13" ht="56.25">
      <c r="A32" s="6"/>
      <c r="B32" s="51" t="s">
        <v>70</v>
      </c>
      <c r="C32" s="52">
        <f t="shared" si="0"/>
        <v>0</v>
      </c>
      <c r="D32" s="53">
        <f>D33</f>
        <v>0</v>
      </c>
      <c r="E32" s="53">
        <f t="shared" ref="E32:L32" si="3">E33</f>
        <v>0</v>
      </c>
      <c r="F32" s="53"/>
      <c r="G32" s="53">
        <f t="shared" si="3"/>
        <v>0</v>
      </c>
      <c r="H32" s="53">
        <f t="shared" si="3"/>
        <v>0</v>
      </c>
      <c r="I32" s="53">
        <f t="shared" si="3"/>
        <v>0</v>
      </c>
      <c r="J32" s="53">
        <f t="shared" si="3"/>
        <v>0</v>
      </c>
      <c r="K32" s="53">
        <f t="shared" si="3"/>
        <v>6.3400000000000001E-3</v>
      </c>
      <c r="L32" s="53">
        <f t="shared" si="3"/>
        <v>0</v>
      </c>
      <c r="M32" s="11"/>
    </row>
    <row r="33" spans="1:13" ht="94.5">
      <c r="A33" s="6">
        <v>22</v>
      </c>
      <c r="B33" s="40" t="s">
        <v>71</v>
      </c>
      <c r="C33" s="54">
        <f t="shared" si="0"/>
        <v>0</v>
      </c>
      <c r="D33" s="46"/>
      <c r="E33" s="49"/>
      <c r="F33" s="24"/>
      <c r="G33" s="11"/>
      <c r="H33" s="62"/>
      <c r="I33" s="62"/>
      <c r="J33" s="36"/>
      <c r="K33" s="36">
        <v>6.3400000000000001E-3</v>
      </c>
      <c r="L33" s="24"/>
      <c r="M33" s="11"/>
    </row>
    <row r="34" spans="1:13" s="84" customFormat="1" ht="56.25">
      <c r="A34" s="20"/>
      <c r="B34" s="51" t="s">
        <v>72</v>
      </c>
      <c r="C34" s="52">
        <f t="shared" si="0"/>
        <v>146.56695000000002</v>
      </c>
      <c r="D34" s="53">
        <f>SUM(D35:D43)</f>
        <v>142.29795000000001</v>
      </c>
      <c r="E34" s="53">
        <f>E35+E36+E37+E38+E39+E40+E41+E42+E43</f>
        <v>4.2690000000000001</v>
      </c>
      <c r="F34" s="53"/>
      <c r="G34" s="24"/>
      <c r="H34" s="53">
        <f>H35+H36+H37+H38+H39+H40+H41+H42+H43</f>
        <v>140.30590000000001</v>
      </c>
      <c r="I34" s="53">
        <f>I35+I36+I37+I38+I39+I40+I41+I42+I43</f>
        <v>136.21931000000001</v>
      </c>
      <c r="J34" s="53">
        <f>J35+J36+J37+J38+J39+J40+J41+J42+J43</f>
        <v>4.0865900000000002</v>
      </c>
      <c r="K34" s="53">
        <f>K35+K36+K37+K38+K39+K40+K41+K42+K43</f>
        <v>0.22816</v>
      </c>
      <c r="L34" s="53"/>
      <c r="M34" s="24"/>
    </row>
    <row r="35" spans="1:13" ht="126">
      <c r="A35" s="6">
        <v>23</v>
      </c>
      <c r="B35" s="43" t="s">
        <v>73</v>
      </c>
      <c r="C35" s="54">
        <f t="shared" si="0"/>
        <v>0</v>
      </c>
      <c r="D35" s="46"/>
      <c r="E35" s="49"/>
      <c r="F35" s="11"/>
      <c r="G35" s="11"/>
      <c r="H35" s="62"/>
      <c r="I35" s="62"/>
      <c r="J35" s="36"/>
      <c r="K35" s="36">
        <v>0.22816</v>
      </c>
      <c r="L35" s="24"/>
      <c r="M35" s="11"/>
    </row>
    <row r="36" spans="1:13" ht="141.75">
      <c r="A36" s="6">
        <v>24</v>
      </c>
      <c r="B36" s="43" t="s">
        <v>74</v>
      </c>
      <c r="C36" s="54">
        <f t="shared" si="0"/>
        <v>6.2610000000000001</v>
      </c>
      <c r="D36" s="46">
        <v>6.07864</v>
      </c>
      <c r="E36" s="49">
        <v>0.18235999999999999</v>
      </c>
      <c r="F36" s="57" t="s">
        <v>98</v>
      </c>
      <c r="G36" s="11"/>
      <c r="H36" s="62"/>
      <c r="I36" s="62"/>
      <c r="J36" s="36"/>
      <c r="K36" s="36"/>
      <c r="L36" s="24"/>
      <c r="M36" s="11"/>
    </row>
    <row r="37" spans="1:13" ht="409.5">
      <c r="A37" s="6">
        <v>25</v>
      </c>
      <c r="B37" s="44" t="s">
        <v>75</v>
      </c>
      <c r="C37" s="54">
        <f t="shared" si="0"/>
        <v>8.5709</v>
      </c>
      <c r="D37" s="46">
        <v>8.3212600000000005</v>
      </c>
      <c r="E37" s="49">
        <v>0.24964</v>
      </c>
      <c r="F37" s="58" t="s">
        <v>99</v>
      </c>
      <c r="G37" s="11"/>
      <c r="H37" s="62">
        <f t="shared" ref="H37:H43" si="4">I37+J37</f>
        <v>8.5709</v>
      </c>
      <c r="I37" s="62">
        <f>8.32126</f>
        <v>8.3212600000000005</v>
      </c>
      <c r="J37" s="62">
        <f>0.24964</f>
        <v>0.24964</v>
      </c>
      <c r="K37" s="36"/>
      <c r="L37" s="68" t="s">
        <v>106</v>
      </c>
      <c r="M37" s="11"/>
    </row>
    <row r="38" spans="1:13" ht="78.75">
      <c r="A38" s="6">
        <v>26</v>
      </c>
      <c r="B38" s="40" t="s">
        <v>76</v>
      </c>
      <c r="C38" s="54">
        <f t="shared" si="0"/>
        <v>10.3</v>
      </c>
      <c r="D38" s="46">
        <v>10</v>
      </c>
      <c r="E38" s="49">
        <v>0.3</v>
      </c>
      <c r="F38" s="11"/>
      <c r="G38" s="11"/>
      <c r="H38" s="62">
        <f t="shared" si="4"/>
        <v>10.3</v>
      </c>
      <c r="I38" s="62">
        <v>10</v>
      </c>
      <c r="J38" s="62">
        <v>0.3</v>
      </c>
      <c r="K38" s="36"/>
      <c r="L38" s="68" t="s">
        <v>107</v>
      </c>
      <c r="M38" s="11"/>
    </row>
    <row r="39" spans="1:13" ht="94.5">
      <c r="A39" s="6">
        <v>27</v>
      </c>
      <c r="B39" s="40" t="s">
        <v>77</v>
      </c>
      <c r="C39" s="54">
        <f t="shared" si="0"/>
        <v>9.1</v>
      </c>
      <c r="D39" s="46">
        <v>8.8349499999999992</v>
      </c>
      <c r="E39" s="49">
        <v>0.26505000000000001</v>
      </c>
      <c r="F39" s="58" t="s">
        <v>100</v>
      </c>
      <c r="G39" s="11"/>
      <c r="H39" s="62">
        <f t="shared" si="4"/>
        <v>9.1</v>
      </c>
      <c r="I39" s="62">
        <v>8.8349499999999992</v>
      </c>
      <c r="J39" s="62">
        <v>0.26505000000000001</v>
      </c>
      <c r="K39" s="36"/>
      <c r="L39" s="68" t="s">
        <v>108</v>
      </c>
      <c r="M39" s="11"/>
    </row>
    <row r="40" spans="1:13" ht="78.75">
      <c r="A40" s="6">
        <v>28</v>
      </c>
      <c r="B40" s="40" t="s">
        <v>78</v>
      </c>
      <c r="C40" s="54">
        <f t="shared" si="0"/>
        <v>20.6</v>
      </c>
      <c r="D40" s="46">
        <v>20</v>
      </c>
      <c r="E40" s="49">
        <v>0.6</v>
      </c>
      <c r="F40" s="59" t="s">
        <v>101</v>
      </c>
      <c r="G40" s="11"/>
      <c r="H40" s="62">
        <f t="shared" si="4"/>
        <v>20.6</v>
      </c>
      <c r="I40" s="62">
        <v>20</v>
      </c>
      <c r="J40" s="62">
        <v>0.6</v>
      </c>
      <c r="K40" s="36"/>
      <c r="L40" s="68" t="s">
        <v>109</v>
      </c>
      <c r="M40" s="11"/>
    </row>
    <row r="41" spans="1:13" ht="78.75">
      <c r="A41" s="6">
        <v>29</v>
      </c>
      <c r="B41" s="40" t="s">
        <v>79</v>
      </c>
      <c r="C41" s="54">
        <f t="shared" si="0"/>
        <v>20.6</v>
      </c>
      <c r="D41" s="46">
        <v>20</v>
      </c>
      <c r="E41" s="49">
        <v>0.6</v>
      </c>
      <c r="F41" s="59" t="s">
        <v>102</v>
      </c>
      <c r="G41" s="11"/>
      <c r="H41" s="62">
        <f t="shared" si="4"/>
        <v>20.6</v>
      </c>
      <c r="I41" s="62">
        <v>20</v>
      </c>
      <c r="J41" s="62">
        <v>0.6</v>
      </c>
      <c r="K41" s="36"/>
      <c r="L41" s="68" t="s">
        <v>156</v>
      </c>
      <c r="M41" s="11"/>
    </row>
    <row r="42" spans="1:13" ht="375">
      <c r="A42" s="6">
        <v>30</v>
      </c>
      <c r="B42" s="40" t="s">
        <v>80</v>
      </c>
      <c r="C42" s="54">
        <f t="shared" si="0"/>
        <v>9.3350500000000007</v>
      </c>
      <c r="D42" s="46">
        <v>9.0631000000000004</v>
      </c>
      <c r="E42" s="49">
        <v>0.27195000000000003</v>
      </c>
      <c r="F42" s="60" t="s">
        <v>103</v>
      </c>
      <c r="G42" s="11"/>
      <c r="H42" s="62">
        <f t="shared" si="4"/>
        <v>9.3350000000000009</v>
      </c>
      <c r="I42" s="62">
        <v>9.0631000000000004</v>
      </c>
      <c r="J42" s="62">
        <v>0.27189999999999998</v>
      </c>
      <c r="K42" s="36"/>
      <c r="L42" s="68" t="s">
        <v>110</v>
      </c>
      <c r="M42" s="11"/>
    </row>
    <row r="43" spans="1:13" ht="126">
      <c r="A43" s="6">
        <v>31</v>
      </c>
      <c r="B43" s="40" t="s">
        <v>81</v>
      </c>
      <c r="C43" s="54">
        <f t="shared" si="0"/>
        <v>61.8</v>
      </c>
      <c r="D43" s="46">
        <v>60</v>
      </c>
      <c r="E43" s="49">
        <v>1.8</v>
      </c>
      <c r="F43" s="32" t="s">
        <v>104</v>
      </c>
      <c r="G43" s="32"/>
      <c r="H43" s="62">
        <f t="shared" si="4"/>
        <v>61.8</v>
      </c>
      <c r="I43" s="62">
        <v>60</v>
      </c>
      <c r="J43" s="62">
        <v>1.8</v>
      </c>
      <c r="K43" s="36"/>
      <c r="L43" s="68" t="s">
        <v>111</v>
      </c>
      <c r="M43" s="11"/>
    </row>
    <row r="44" spans="1:13" ht="56.25">
      <c r="A44" s="6"/>
      <c r="B44" s="55" t="s">
        <v>82</v>
      </c>
      <c r="C44" s="52">
        <f t="shared" si="0"/>
        <v>47.895000000000003</v>
      </c>
      <c r="D44" s="56">
        <f>D45</f>
        <v>46.5</v>
      </c>
      <c r="E44" s="56">
        <f>E45</f>
        <v>1.395</v>
      </c>
      <c r="F44" s="56"/>
      <c r="G44" s="56"/>
      <c r="H44" s="56">
        <f>H45</f>
        <v>47.895000000000003</v>
      </c>
      <c r="I44" s="56">
        <f>I45</f>
        <v>46.5</v>
      </c>
      <c r="J44" s="56">
        <f>J45</f>
        <v>1.395</v>
      </c>
      <c r="K44" s="56">
        <f>K45</f>
        <v>0</v>
      </c>
      <c r="L44" s="56"/>
      <c r="M44" s="11"/>
    </row>
    <row r="45" spans="1:13" ht="60">
      <c r="A45" s="6">
        <v>32</v>
      </c>
      <c r="B45" s="45" t="s">
        <v>83</v>
      </c>
      <c r="C45" s="54">
        <f t="shared" si="0"/>
        <v>47.895000000000003</v>
      </c>
      <c r="D45" s="47">
        <v>46.5</v>
      </c>
      <c r="E45" s="50">
        <v>1.395</v>
      </c>
      <c r="F45" s="61" t="s">
        <v>105</v>
      </c>
      <c r="G45" s="66"/>
      <c r="H45" s="67">
        <f>I45+J45</f>
        <v>47.895000000000003</v>
      </c>
      <c r="I45" s="67">
        <v>46.5</v>
      </c>
      <c r="J45" s="67">
        <v>1.395</v>
      </c>
      <c r="K45" s="67"/>
      <c r="L45" s="69" t="s">
        <v>112</v>
      </c>
      <c r="M45" s="11"/>
    </row>
    <row r="46" spans="1:13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8" spans="1:13" ht="18.75">
      <c r="B48" s="13" t="s">
        <v>2</v>
      </c>
      <c r="C48" s="13"/>
      <c r="D48" s="13"/>
      <c r="E48" s="3"/>
      <c r="F48" s="3"/>
      <c r="G48" s="3"/>
      <c r="H48" s="3" t="s">
        <v>4</v>
      </c>
      <c r="I48" s="3"/>
      <c r="J48" s="3"/>
      <c r="K48" s="3"/>
      <c r="L48" s="3" t="s">
        <v>151</v>
      </c>
      <c r="M48" s="3"/>
    </row>
    <row r="49" spans="2:13">
      <c r="B49" s="3" t="s">
        <v>3</v>
      </c>
      <c r="C49" s="3"/>
      <c r="D49" s="3"/>
      <c r="E49" s="3"/>
      <c r="F49" s="3"/>
      <c r="G49" s="3"/>
      <c r="H49" s="14" t="s">
        <v>5</v>
      </c>
      <c r="I49" s="14"/>
      <c r="J49" s="14"/>
      <c r="K49" s="3"/>
      <c r="L49" s="135" t="s">
        <v>6</v>
      </c>
      <c r="M49" s="135"/>
    </row>
    <row r="50" spans="2:13" ht="8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>
      <c r="B51" s="3" t="s">
        <v>161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</sheetData>
  <mergeCells count="17">
    <mergeCell ref="L49:M49"/>
    <mergeCell ref="C4:C6"/>
    <mergeCell ref="D4:D6"/>
    <mergeCell ref="E4:E6"/>
    <mergeCell ref="H4:H6"/>
    <mergeCell ref="I4:I6"/>
    <mergeCell ref="J4:J6"/>
    <mergeCell ref="A1:M1"/>
    <mergeCell ref="A3:A6"/>
    <mergeCell ref="B3:B6"/>
    <mergeCell ref="C3:E3"/>
    <mergeCell ref="F3:F6"/>
    <mergeCell ref="G3:G6"/>
    <mergeCell ref="H3:J3"/>
    <mergeCell ref="K3:K6"/>
    <mergeCell ref="L3:L6"/>
    <mergeCell ref="M3:M6"/>
  </mergeCells>
  <phoneticPr fontId="7" type="noConversion"/>
  <printOptions horizontalCentered="1"/>
  <pageMargins left="0" right="0" top="0.35433070866141736" bottom="0.35433070866141736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topLeftCell="A4" zoomScale="70" zoomScaleNormal="90" zoomScaleSheetLayoutView="70" workbookViewId="0">
      <selection activeCell="H13" sqref="H13"/>
    </sheetView>
  </sheetViews>
  <sheetFormatPr defaultRowHeight="15"/>
  <cols>
    <col min="1" max="1" width="6.28515625" style="3" customWidth="1"/>
    <col min="2" max="2" width="23.5703125" style="3" customWidth="1"/>
    <col min="3" max="3" width="8.42578125" style="3" customWidth="1"/>
    <col min="4" max="4" width="17.140625" style="3" customWidth="1"/>
    <col min="5" max="5" width="13.42578125" style="3" customWidth="1"/>
    <col min="6" max="6" width="13.5703125" style="3" customWidth="1"/>
    <col min="7" max="7" width="11.7109375" style="3" customWidth="1"/>
    <col min="8" max="8" width="13.5703125" style="5" customWidth="1"/>
    <col min="9" max="9" width="8" style="5" customWidth="1"/>
    <col min="10" max="10" width="12.42578125" style="5" customWidth="1"/>
    <col min="11" max="11" width="14" style="3" customWidth="1"/>
    <col min="12" max="12" width="9.42578125" style="3" customWidth="1"/>
    <col min="13" max="13" width="14.85546875" style="3" customWidth="1"/>
    <col min="14" max="14" width="14" style="3" customWidth="1"/>
    <col min="15" max="15" width="15.28515625" style="3" customWidth="1"/>
    <col min="16" max="16" width="21.5703125" style="3" customWidth="1"/>
    <col min="17" max="16384" width="9.140625" style="3"/>
  </cols>
  <sheetData>
    <row r="1" spans="1:16" ht="61.5" customHeight="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3.9" customHeight="1">
      <c r="H2" s="4"/>
      <c r="I2" s="4"/>
      <c r="J2" s="4"/>
      <c r="K2" s="4"/>
      <c r="L2" s="4"/>
      <c r="M2" s="4"/>
      <c r="N2" s="4"/>
      <c r="O2" s="4"/>
    </row>
    <row r="3" spans="1:16" ht="117" customHeight="1">
      <c r="A3" s="120" t="s">
        <v>7</v>
      </c>
      <c r="B3" s="123" t="s">
        <v>9</v>
      </c>
      <c r="C3" s="123" t="s">
        <v>21</v>
      </c>
      <c r="D3" s="123"/>
      <c r="E3" s="123"/>
      <c r="F3" s="124" t="s">
        <v>37</v>
      </c>
      <c r="G3" s="124" t="s">
        <v>10</v>
      </c>
      <c r="H3" s="124" t="s">
        <v>14</v>
      </c>
      <c r="I3" s="134" t="s">
        <v>8</v>
      </c>
      <c r="J3" s="134"/>
      <c r="K3" s="134"/>
      <c r="L3" s="134" t="s">
        <v>15</v>
      </c>
      <c r="M3" s="134"/>
      <c r="N3" s="131" t="s">
        <v>25</v>
      </c>
      <c r="O3" s="124" t="s">
        <v>17</v>
      </c>
      <c r="P3" s="124" t="s">
        <v>11</v>
      </c>
    </row>
    <row r="4" spans="1:16" ht="17.25" customHeight="1">
      <c r="A4" s="121"/>
      <c r="B4" s="123"/>
      <c r="C4" s="127" t="s">
        <v>22</v>
      </c>
      <c r="D4" s="128" t="s">
        <v>34</v>
      </c>
      <c r="E4" s="128" t="s">
        <v>23</v>
      </c>
      <c r="F4" s="125"/>
      <c r="G4" s="125"/>
      <c r="H4" s="125"/>
      <c r="I4" s="127" t="s">
        <v>0</v>
      </c>
      <c r="J4" s="128" t="s">
        <v>34</v>
      </c>
      <c r="K4" s="127" t="s">
        <v>23</v>
      </c>
      <c r="L4" s="124" t="s">
        <v>0</v>
      </c>
      <c r="M4" s="124" t="s">
        <v>1</v>
      </c>
      <c r="N4" s="132"/>
      <c r="O4" s="125"/>
      <c r="P4" s="125"/>
    </row>
    <row r="5" spans="1:16" ht="10.5" hidden="1" customHeight="1">
      <c r="A5" s="121"/>
      <c r="B5" s="123"/>
      <c r="C5" s="127"/>
      <c r="D5" s="129"/>
      <c r="E5" s="129"/>
      <c r="F5" s="125"/>
      <c r="G5" s="125"/>
      <c r="H5" s="125"/>
      <c r="I5" s="127"/>
      <c r="J5" s="129"/>
      <c r="K5" s="127"/>
      <c r="L5" s="125"/>
      <c r="M5" s="125"/>
      <c r="N5" s="132"/>
      <c r="O5" s="125"/>
      <c r="P5" s="125"/>
    </row>
    <row r="6" spans="1:16" s="5" customFormat="1" ht="68.25" customHeight="1">
      <c r="A6" s="122"/>
      <c r="B6" s="123"/>
      <c r="C6" s="127"/>
      <c r="D6" s="130"/>
      <c r="E6" s="130"/>
      <c r="F6" s="126"/>
      <c r="G6" s="126"/>
      <c r="H6" s="126"/>
      <c r="I6" s="127"/>
      <c r="J6" s="130"/>
      <c r="K6" s="127"/>
      <c r="L6" s="126"/>
      <c r="M6" s="126"/>
      <c r="N6" s="133"/>
      <c r="O6" s="126"/>
      <c r="P6" s="126"/>
    </row>
    <row r="7" spans="1:16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</row>
    <row r="8" spans="1:16" ht="114">
      <c r="A8" s="7"/>
      <c r="B8" s="8" t="s">
        <v>16</v>
      </c>
      <c r="C8" s="7"/>
      <c r="D8" s="37">
        <f>SUM(D10:D27)</f>
        <v>705.5</v>
      </c>
      <c r="E8" s="38">
        <f t="shared" ref="E8:M8" si="0">SUM(E10:E27)</f>
        <v>0</v>
      </c>
      <c r="F8" s="7"/>
      <c r="G8" s="7">
        <f t="shared" si="0"/>
        <v>420.04499999999996</v>
      </c>
      <c r="H8" s="100">
        <f t="shared" si="0"/>
        <v>550</v>
      </c>
      <c r="I8" s="99">
        <f t="shared" si="0"/>
        <v>0</v>
      </c>
      <c r="J8" s="99">
        <f t="shared" si="0"/>
        <v>454.09895</v>
      </c>
      <c r="K8" s="100">
        <f t="shared" si="0"/>
        <v>0</v>
      </c>
      <c r="L8" s="99">
        <f t="shared" si="0"/>
        <v>0</v>
      </c>
      <c r="M8" s="99">
        <f t="shared" si="0"/>
        <v>0</v>
      </c>
      <c r="N8" s="99"/>
      <c r="O8" s="7"/>
      <c r="P8" s="7"/>
    </row>
    <row r="9" spans="1:16" ht="15" customHeight="1">
      <c r="A9" s="6"/>
      <c r="B9" s="6" t="s">
        <v>12</v>
      </c>
      <c r="C9" s="6"/>
      <c r="D9" s="35"/>
      <c r="E9" s="35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77.75" customHeight="1">
      <c r="A10" s="9">
        <v>1</v>
      </c>
      <c r="B10" s="33" t="s">
        <v>41</v>
      </c>
      <c r="C10" s="11"/>
      <c r="D10" s="111">
        <v>230.584</v>
      </c>
      <c r="E10" s="110"/>
      <c r="F10" s="32" t="s">
        <v>182</v>
      </c>
      <c r="G10" s="11">
        <v>193.90899999999999</v>
      </c>
      <c r="H10" s="118">
        <f>143.6+78-15.1783</f>
        <v>206.42169999999999</v>
      </c>
      <c r="I10" s="12"/>
      <c r="J10" s="12">
        <f>8.526+3.9867+193.909</f>
        <v>206.42169999999999</v>
      </c>
      <c r="K10" s="113"/>
      <c r="L10" s="11"/>
      <c r="M10" s="11"/>
      <c r="N10" s="11"/>
      <c r="O10" s="11"/>
      <c r="P10" s="11"/>
    </row>
    <row r="11" spans="1:16" ht="138" customHeight="1">
      <c r="A11" s="9">
        <v>2</v>
      </c>
      <c r="B11" s="33" t="s">
        <v>42</v>
      </c>
      <c r="C11" s="11"/>
      <c r="D11" s="111">
        <v>242.56</v>
      </c>
      <c r="E11" s="49"/>
      <c r="F11" s="32" t="s">
        <v>183</v>
      </c>
      <c r="G11" s="11">
        <v>226.136</v>
      </c>
      <c r="H11" s="118">
        <f>242-2.84875</f>
        <v>239.15125</v>
      </c>
      <c r="I11" s="12"/>
      <c r="J11" s="12">
        <f>4.48925+226.136+8.526</f>
        <v>239.15125</v>
      </c>
      <c r="K11" s="114"/>
      <c r="L11" s="11"/>
      <c r="M11" s="11"/>
      <c r="N11" s="11"/>
      <c r="O11" s="11"/>
      <c r="P11" s="11"/>
    </row>
    <row r="12" spans="1:16" ht="136.5" customHeight="1">
      <c r="A12" s="9">
        <v>3</v>
      </c>
      <c r="B12" s="34" t="s">
        <v>43</v>
      </c>
      <c r="C12" s="11"/>
      <c r="D12" s="112">
        <v>232.35599999999999</v>
      </c>
      <c r="E12" s="49"/>
      <c r="F12" s="32"/>
      <c r="G12" s="11"/>
      <c r="H12" s="118">
        <f>8.4+15.1783+2.84875+78</f>
        <v>104.42704999999999</v>
      </c>
      <c r="I12" s="12"/>
      <c r="J12" s="12">
        <f>8.526</f>
        <v>8.5259999999999998</v>
      </c>
      <c r="K12" s="113"/>
      <c r="L12" s="11"/>
      <c r="M12" s="11"/>
      <c r="N12" s="11"/>
      <c r="O12" s="11"/>
      <c r="P12" s="11"/>
    </row>
    <row r="13" spans="1:16">
      <c r="A13" s="9">
        <v>4</v>
      </c>
      <c r="B13" s="11"/>
      <c r="C13" s="11"/>
      <c r="D13" s="11"/>
      <c r="E13" s="11"/>
      <c r="F13" s="11"/>
      <c r="G13" s="11"/>
      <c r="H13" s="12"/>
      <c r="I13" s="12"/>
      <c r="J13" s="12"/>
      <c r="K13" s="11"/>
      <c r="L13" s="11"/>
      <c r="M13" s="11"/>
      <c r="N13" s="11"/>
      <c r="O13" s="11"/>
      <c r="P13" s="11"/>
    </row>
    <row r="14" spans="1:16" s="21" customFormat="1" ht="17.25" customHeight="1">
      <c r="A14" s="20"/>
      <c r="B14" s="2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15.7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s="21" customForma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s="21" customFormat="1" ht="15.7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21" customFormat="1">
      <c r="A19" s="2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s="21" customFormat="1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21" customFormat="1" ht="15.75" customHeight="1">
      <c r="A21" s="20"/>
      <c r="B21" s="2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9"/>
      <c r="B22" s="10"/>
      <c r="C22" s="11"/>
      <c r="D22" s="11"/>
      <c r="E22" s="11"/>
      <c r="F22" s="11"/>
      <c r="G22" s="11"/>
      <c r="H22" s="12"/>
      <c r="I22" s="12"/>
      <c r="J22" s="12"/>
      <c r="K22" s="11"/>
      <c r="L22" s="11"/>
      <c r="M22" s="11"/>
      <c r="N22" s="11"/>
      <c r="O22" s="11"/>
      <c r="P22" s="11"/>
    </row>
    <row r="23" spans="1:16">
      <c r="A23" s="9"/>
      <c r="B23" s="11"/>
      <c r="C23" s="11"/>
      <c r="D23" s="11"/>
      <c r="E23" s="11"/>
      <c r="F23" s="11"/>
      <c r="G23" s="11"/>
      <c r="H23" s="12"/>
      <c r="I23" s="12"/>
      <c r="J23" s="12"/>
      <c r="K23" s="11"/>
      <c r="L23" s="11"/>
      <c r="M23" s="11"/>
      <c r="N23" s="11"/>
      <c r="O23" s="11"/>
      <c r="P23" s="11"/>
    </row>
    <row r="24" spans="1:16">
      <c r="A24" s="9"/>
      <c r="B24" s="11"/>
      <c r="C24" s="11"/>
      <c r="D24" s="11"/>
      <c r="E24" s="11"/>
      <c r="F24" s="11"/>
      <c r="G24" s="11"/>
      <c r="H24" s="12"/>
      <c r="I24" s="12"/>
      <c r="J24" s="12"/>
      <c r="K24" s="11"/>
      <c r="L24" s="11"/>
      <c r="M24" s="11"/>
      <c r="N24" s="11"/>
      <c r="O24" s="11"/>
      <c r="P24" s="11"/>
    </row>
    <row r="25" spans="1:16" ht="15.75">
      <c r="A25" s="9"/>
      <c r="B25" s="10"/>
      <c r="C25" s="11"/>
      <c r="D25" s="11"/>
      <c r="E25" s="11"/>
      <c r="F25" s="11"/>
      <c r="G25" s="11"/>
      <c r="H25" s="12"/>
      <c r="I25" s="12"/>
      <c r="J25" s="12"/>
      <c r="K25" s="11"/>
      <c r="L25" s="11"/>
      <c r="M25" s="11"/>
      <c r="N25" s="11"/>
      <c r="O25" s="11"/>
      <c r="P25" s="11"/>
    </row>
    <row r="26" spans="1:16">
      <c r="A26" s="9"/>
      <c r="B26" s="11"/>
      <c r="C26" s="11"/>
      <c r="D26" s="11"/>
      <c r="E26" s="11"/>
      <c r="F26" s="11"/>
      <c r="G26" s="11"/>
      <c r="H26" s="12"/>
      <c r="I26" s="12"/>
      <c r="J26" s="12"/>
      <c r="K26" s="11"/>
      <c r="L26" s="11"/>
      <c r="M26" s="11"/>
      <c r="N26" s="11"/>
      <c r="O26" s="11"/>
      <c r="P26" s="11"/>
    </row>
    <row r="27" spans="1:16">
      <c r="A27" s="9"/>
      <c r="B27" s="11"/>
      <c r="C27" s="11"/>
      <c r="D27" s="11"/>
      <c r="E27" s="11"/>
      <c r="F27" s="11"/>
      <c r="G27" s="11"/>
      <c r="H27" s="12"/>
      <c r="I27" s="12"/>
      <c r="J27" s="12"/>
      <c r="K27" s="11"/>
      <c r="L27" s="11"/>
      <c r="M27" s="11"/>
      <c r="N27" s="11"/>
      <c r="O27" s="11"/>
      <c r="P27" s="11"/>
    </row>
    <row r="28" spans="1:16">
      <c r="H28" s="3"/>
      <c r="I28" s="3"/>
      <c r="J28" s="3"/>
    </row>
    <row r="29" spans="1:16" ht="18.75">
      <c r="B29" s="13" t="s">
        <v>44</v>
      </c>
      <c r="C29" s="13"/>
      <c r="D29" s="13"/>
      <c r="H29" s="3" t="s">
        <v>4</v>
      </c>
      <c r="I29" s="3"/>
      <c r="J29" s="3"/>
      <c r="L29" s="3" t="s">
        <v>45</v>
      </c>
    </row>
    <row r="30" spans="1:16">
      <c r="B30" s="3" t="s">
        <v>3</v>
      </c>
      <c r="H30" s="14" t="s">
        <v>5</v>
      </c>
      <c r="I30" s="14"/>
      <c r="J30" s="14"/>
      <c r="L30" s="135" t="s">
        <v>6</v>
      </c>
      <c r="M30" s="135"/>
      <c r="N30" s="15"/>
    </row>
    <row r="31" spans="1:16" ht="8.25" customHeight="1">
      <c r="H31" s="3"/>
      <c r="I31" s="3"/>
      <c r="J31" s="3"/>
    </row>
    <row r="32" spans="1:16">
      <c r="B32" s="3" t="s">
        <v>46</v>
      </c>
      <c r="H32" s="3"/>
      <c r="I32" s="3"/>
      <c r="J32" s="3"/>
    </row>
    <row r="33" spans="8:10">
      <c r="H33" s="3"/>
      <c r="I33" s="3"/>
      <c r="J33" s="3"/>
    </row>
    <row r="34" spans="8:10">
      <c r="H34" s="3"/>
      <c r="I34" s="3"/>
      <c r="J34" s="3"/>
    </row>
  </sheetData>
  <mergeCells count="21">
    <mergeCell ref="A1:P1"/>
    <mergeCell ref="A3:A6"/>
    <mergeCell ref="B3:B6"/>
    <mergeCell ref="C3:E3"/>
    <mergeCell ref="F3:F6"/>
    <mergeCell ref="P3:P6"/>
    <mergeCell ref="O3:O6"/>
    <mergeCell ref="N3:N6"/>
    <mergeCell ref="I3:K3"/>
    <mergeCell ref="I4:I6"/>
    <mergeCell ref="L30:M30"/>
    <mergeCell ref="C4:C6"/>
    <mergeCell ref="L4:L6"/>
    <mergeCell ref="M4:M6"/>
    <mergeCell ref="E4:E6"/>
    <mergeCell ref="K4:K6"/>
    <mergeCell ref="G3:G6"/>
    <mergeCell ref="H3:H6"/>
    <mergeCell ref="L3:M3"/>
    <mergeCell ref="D4:D6"/>
    <mergeCell ref="J4:J6"/>
  </mergeCells>
  <phoneticPr fontId="7" type="noConversion"/>
  <printOptions horizontalCentered="1"/>
  <pageMargins left="0" right="0" top="0.35433070866141736" bottom="0.35433070866141736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ДФРР</vt:lpstr>
      <vt:lpstr>Субвенція соц. економ 2019</vt:lpstr>
      <vt:lpstr>Субвенція соц. економ ЗАЛИШКИ</vt:lpstr>
      <vt:lpstr>Субвенція ОТГ</vt:lpstr>
      <vt:lpstr>ДФРР!Область_печати</vt:lpstr>
      <vt:lpstr>'Субвенція ОТГ'!Область_печати</vt:lpstr>
      <vt:lpstr>'Субвенція соц. економ 2019'!Область_печати</vt:lpstr>
      <vt:lpstr>'Субвенція соц. економ ЗАЛИШКИ'!Область_печати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Яндюк Андрій Анатолійович</dc:creator>
  <cp:lastModifiedBy>Toma</cp:lastModifiedBy>
  <cp:lastPrinted>2019-08-22T08:04:42Z</cp:lastPrinted>
  <dcterms:created xsi:type="dcterms:W3CDTF">2015-09-08T07:01:29Z</dcterms:created>
  <dcterms:modified xsi:type="dcterms:W3CDTF">2019-10-03T11:26:44Z</dcterms:modified>
</cp:coreProperties>
</file>