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895" activeTab="0"/>
  </bookViews>
  <sheets>
    <sheet name="01.07.2019  " sheetId="1" r:id="rId1"/>
  </sheets>
  <definedNames>
    <definedName name="_xlnm.Print_Area" localSheetId="0">'01.07.2019  '!$A$1:$M$101</definedName>
  </definedNames>
  <calcPr fullCalcOnLoad="1"/>
</workbook>
</file>

<file path=xl/sharedStrings.xml><?xml version="1.0" encoding="utf-8"?>
<sst xmlns="http://schemas.openxmlformats.org/spreadsheetml/2006/main" count="269" uniqueCount="175">
  <si>
    <t xml:space="preserve">Начальник фінансового управління </t>
  </si>
  <si>
    <t>Л.В.Писаренко</t>
  </si>
  <si>
    <t>210110</t>
  </si>
  <si>
    <t>ВСЬОГО</t>
  </si>
  <si>
    <t>250404</t>
  </si>
  <si>
    <t>180404</t>
  </si>
  <si>
    <t>ІНФОРМАЦІЯ</t>
  </si>
  <si>
    <t>100102</t>
  </si>
  <si>
    <t>210105</t>
  </si>
  <si>
    <t>100203</t>
  </si>
  <si>
    <t>№ п/п</t>
  </si>
  <si>
    <t>Обсяг фінансування (затверджено  із змінами)</t>
  </si>
  <si>
    <t>про  обяг  фінансування  місцевих програм</t>
  </si>
  <si>
    <t xml:space="preserve">Відсоток виконання </t>
  </si>
  <si>
    <t>0312180</t>
  </si>
  <si>
    <t>0312214</t>
  </si>
  <si>
    <t>0313400</t>
  </si>
  <si>
    <t>0313112</t>
  </si>
  <si>
    <t>0313132</t>
  </si>
  <si>
    <t>0313133</t>
  </si>
  <si>
    <t>0313141</t>
  </si>
  <si>
    <t>0316130</t>
  </si>
  <si>
    <t>0317310</t>
  </si>
  <si>
    <t>0318600</t>
  </si>
  <si>
    <t>Програма реалізації громадського бюджету(бюджету участі) міста Ніжина на 2017-2021 роки</t>
  </si>
  <si>
    <t>0317450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</si>
  <si>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</si>
  <si>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</si>
  <si>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</si>
  <si>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>0210180</t>
  </si>
  <si>
    <t>0133</t>
  </si>
  <si>
    <t>Програма розвитку інвестиційної діяльності в місті Ніжині на 2017-2019роки</t>
  </si>
  <si>
    <t>0212111</t>
  </si>
  <si>
    <t>0726</t>
  </si>
  <si>
    <t>0212143</t>
  </si>
  <si>
    <t>0763</t>
  </si>
  <si>
    <t>0212152</t>
  </si>
  <si>
    <t>0213242</t>
  </si>
  <si>
    <t>1090</t>
  </si>
  <si>
    <t>0213112</t>
  </si>
  <si>
    <t>1040</t>
  </si>
  <si>
    <t>0213121</t>
  </si>
  <si>
    <t>0213122</t>
  </si>
  <si>
    <t>Міська програма «Забезпечення рівних прав та можливостей жінок і чоловіків м.Ніжина» на 2017-2021 роки</t>
  </si>
  <si>
    <t>0213131</t>
  </si>
  <si>
    <t>Міська програма "Молодь Ніжина" на період  до 2020 року</t>
  </si>
  <si>
    <t>Міська програма підтримки багатодітних сімей на  2017 - 2021  роки</t>
  </si>
  <si>
    <t>Програма виплати стипендій обдарованій учнівській та студентській молоді міста на період до 2020 року</t>
  </si>
  <si>
    <t>0620</t>
  </si>
  <si>
    <t>0217130</t>
  </si>
  <si>
    <t>0421</t>
  </si>
  <si>
    <t>0217650</t>
  </si>
  <si>
    <t>0490</t>
  </si>
  <si>
    <t>0217660</t>
  </si>
  <si>
    <t>0217610</t>
  </si>
  <si>
    <t>0411</t>
  </si>
  <si>
    <t>Програма розвитку малого та  середнього  підприємництва  у м. Ніжині на 2017-2020 роки.</t>
  </si>
  <si>
    <t>0218110</t>
  </si>
  <si>
    <t>4017810</t>
  </si>
  <si>
    <t>0320</t>
  </si>
  <si>
    <t>0218410</t>
  </si>
  <si>
    <t>0830</t>
  </si>
  <si>
    <t>0218420</t>
  </si>
  <si>
    <t>0611020</t>
  </si>
  <si>
    <t>1011020</t>
  </si>
  <si>
    <t>0921</t>
  </si>
  <si>
    <t>0611090</t>
  </si>
  <si>
    <t>1011090</t>
  </si>
  <si>
    <t>0960</t>
  </si>
  <si>
    <t>1510180</t>
  </si>
  <si>
    <t>0111</t>
  </si>
  <si>
    <t>0810180</t>
  </si>
  <si>
    <t>1518600</t>
  </si>
  <si>
    <t>0813180</t>
  </si>
  <si>
    <t>1513190</t>
  </si>
  <si>
    <t>1030</t>
  </si>
  <si>
    <t>0813192</t>
  </si>
  <si>
    <t>1513202</t>
  </si>
  <si>
    <t>1010180</t>
  </si>
  <si>
    <t>8600</t>
  </si>
  <si>
    <t>1014082</t>
  </si>
  <si>
    <t>2414040</t>
  </si>
  <si>
    <t>0829</t>
  </si>
  <si>
    <t>Програма розвитку туризму на 2017 -2021 рр.</t>
  </si>
  <si>
    <t xml:space="preserve">Цільова програма проведення археологічних досліджень в  місті Ніжин на 2017 – 2021 роки </t>
  </si>
  <si>
    <t>0810</t>
  </si>
  <si>
    <t>1115032</t>
  </si>
  <si>
    <t>1315032</t>
  </si>
  <si>
    <t xml:space="preserve"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2018-2020 рік </t>
  </si>
  <si>
    <t>1210180</t>
  </si>
  <si>
    <t>4018600</t>
  </si>
  <si>
    <t>4016021</t>
  </si>
  <si>
    <t>1216013</t>
  </si>
  <si>
    <t>1216030</t>
  </si>
  <si>
    <t>4016060</t>
  </si>
  <si>
    <t>1217670</t>
  </si>
  <si>
    <t>4017470</t>
  </si>
  <si>
    <t>180409/250404</t>
  </si>
  <si>
    <t>1218110</t>
  </si>
  <si>
    <t>1218120</t>
  </si>
  <si>
    <t>4017840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</si>
  <si>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</si>
  <si>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</si>
  <si>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0610180</t>
  </si>
  <si>
    <t>0813033</t>
  </si>
  <si>
    <t>0813035</t>
  </si>
  <si>
    <t>Профінансовано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</si>
  <si>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</si>
  <si>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</si>
  <si>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</si>
  <si>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Профінансовано   ЗАГАЛЬНИЙ ФОНД</t>
  </si>
  <si>
    <t>Профінансовано  СПЕЦІАЛЬНИЙ ФОНД</t>
  </si>
  <si>
    <t>0813032</t>
  </si>
  <si>
    <t>1110180</t>
  </si>
  <si>
    <t>1218311</t>
  </si>
  <si>
    <t>0217680</t>
  </si>
  <si>
    <t>1217130</t>
  </si>
  <si>
    <t>0212010</t>
  </si>
  <si>
    <t xml:space="preserve">м. Ніжина за  2019р.                         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</si>
  <si>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 на 2019рік</t>
  </si>
  <si>
    <t>Програма юридичного обслуговування Ніжинської міської ради та виконавчого комітету Ніжинської міської ради на 2019рік</t>
  </si>
  <si>
    <t xml:space="preserve">Міська цільова програма з виконання власних повноважень Ніжинської міської ради на 2019рік </t>
  </si>
  <si>
    <t xml:space="preserve">Міська Програма допризовної підготовки, виконання заходів з мобілізації та заходів   по облаштуванню і утриманню полігону (майданчику) для проведення навчань, підготовки та перепідготовки громадян України  на строкову військову службу та військову службу за контрактом, зборів особового складу роти охорони та батальйонів ТрО міста Ніжина у 2019 - 2020 роках </t>
  </si>
  <si>
    <t>Програма з управління комунальним майном міста Ніжина на 2019рік</t>
  </si>
  <si>
    <t xml:space="preserve">Міська Програма медичного забезпечення хворих у разі амбулаторного лікування на 2019 рік </t>
  </si>
  <si>
    <t>Міська цільова Програма імунопрофілактики інфекційних захворювань за епідемічними показниками на 2019р.</t>
  </si>
  <si>
    <t>0212142</t>
  </si>
  <si>
    <t>Міська  цільова соціальна програма протидії захворюванню на  туберкульоз    на  2019 рік</t>
  </si>
  <si>
    <t>Міська цільова соціальна програма  протидії ВІЛ-інфекції/СНІДу на 2019рік</t>
  </si>
  <si>
    <t>Міська Програма медичного забезпечення дітей у разі стаціонарного лікування  на 2019р.</t>
  </si>
  <si>
    <t>Міська  цільова програма «Турбота» на 2019р.</t>
  </si>
  <si>
    <t>Міська програма "Ніжин - дітям" на період до 2021 рр.</t>
  </si>
  <si>
    <t xml:space="preserve"> Програма соціальної підтримки сімей, дітей та молоді на 2019 рік</t>
  </si>
  <si>
    <t xml:space="preserve">Програма національно-патріотичного виховання дітей та молоді м.Ніжина на 2018-2020роки </t>
  </si>
  <si>
    <t>0216082</t>
  </si>
  <si>
    <t>Міська цільова програма придбання житла на 2019р.</t>
  </si>
  <si>
    <t>Міська програма реалізації повноважень міської ради у галузі земельних відносин на 2019рік</t>
  </si>
  <si>
    <t xml:space="preserve">Міська цільова програма розвитку цивільного захисту м.Ніжина на 2019рік. </t>
  </si>
  <si>
    <t xml:space="preserve">Програма «Підтримки комунального засобу масової інформації Державного комунального підприємства телерадіокомпанії «Ніжинське телебачення» на 2019рік» </t>
  </si>
  <si>
    <t xml:space="preserve">Програма  висвітлення діяльності Ніжинської міської ради, її виконавчих органів, міського голови, посадових осіб та депутатів  у 2019році </t>
  </si>
  <si>
    <t xml:space="preserve">Програма  «Соціальний  захист  учнів закладів загальної середньої освіти м. Ніжина  шляхом організації гарячого харчування у 2019році»  </t>
  </si>
  <si>
    <t xml:space="preserve">Програма юридичного обслуговування управління праці та соціального захисту населення Ніжинської міської ради Чернігівської області на 2019 рік  </t>
  </si>
  <si>
    <t xml:space="preserve">Міська цільова Програма з надання пільг на оплату житлово-комунальних та інших послуг на 2019 рік </t>
  </si>
  <si>
    <t xml:space="preserve">Міська  цільова Програма підтримки діяльності Ніжинської міської організації ветеранів України  на 2019рік  </t>
  </si>
  <si>
    <t>Міська програма громадських оплачуваних робіт на 2019рік</t>
  </si>
  <si>
    <t>0817640</t>
  </si>
  <si>
    <t xml:space="preserve">Програма з енергозбереження та енергоефективності у Центрі комплексної реабілітації для  дітей з інвалідністю «Віра» Ніжинської міської ради на 2019рік  </t>
  </si>
  <si>
    <t>Міська цільова програма  з енергозбереження та енергоефективності у Територіальному центрі соціального обслуговування ( надання соціальних послуг)  Ніжинської міської ради Чернігівської області на 2019рік</t>
  </si>
  <si>
    <t xml:space="preserve">Програма  розвитку культури, мистецтва і  охорони культурної спадщини на  2019рік </t>
  </si>
  <si>
    <t xml:space="preserve">Міська цільова Програма  «Юридичного обслуговування управління житлово-комунального господарства та будівництва Ніжинської міської ради  на 2019 рік.» </t>
  </si>
  <si>
    <t>Міська цільова програма «Розвитку комунального підприємства «Ніжинське управління водопровідно-каналізаційного господарства» на 2019рік»</t>
  </si>
  <si>
    <t>Міська цільова програма "Реконструкція, розвиток та утримання   кладовищ міста на 2019 р."</t>
  </si>
  <si>
    <t>Міська цільова програма «Удосконалення системи поводження з твердими побутовими відходами м. Ніжина, розвитку та збереження зелених насаджень на 2019рік.»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</si>
  <si>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2019рік»  </t>
  </si>
  <si>
    <t>Міська цільова програма  «Забезпечення функціонування громадських вбиралень на 2019р.»</t>
  </si>
  <si>
    <t xml:space="preserve">Міська цільова програма «Реставрація пам’яток архітектури м.Ніжина в 2019р.» </t>
  </si>
  <si>
    <t>1217340</t>
  </si>
  <si>
    <t xml:space="preserve">Міська цільова Програма «Розвитку та фінансової підтримки комунальних підприємств м.Ніжина на 2019рік.» </t>
  </si>
  <si>
    <t xml:space="preserve">Міська програми  з  охорони життя  людей  на  водних  об’єктах м. Ніжина  на  2019рік </t>
  </si>
  <si>
    <t xml:space="preserve">Міська цільова програма «Охорона навколишнього природного середовища м. Ніжина на період 2019р.» </t>
  </si>
  <si>
    <t xml:space="preserve">Програма  управління  боргом міського  бюджету міста  Ніжина   на 2019-2023 роки.
</t>
  </si>
  <si>
    <t>всього</t>
  </si>
  <si>
    <t>0813210</t>
  </si>
  <si>
    <t>1213210</t>
  </si>
  <si>
    <t>3718700</t>
  </si>
  <si>
    <t>0813104</t>
  </si>
  <si>
    <t>1014030</t>
  </si>
  <si>
    <t>1014040</t>
  </si>
  <si>
    <t>3718600</t>
  </si>
  <si>
    <t xml:space="preserve">Міська цільова Програма ІІІ Міжнародної літньої школи «Виклики для сучасної демократії: український та польський досвід децентралізації очима молоді» на 2019 р
</t>
  </si>
  <si>
    <t>Назва програми, що  фінансується з місцевих бюджетів у 2019році</t>
  </si>
  <si>
    <t>МЦП підтримки співвласників багатоквартирнихжитлових будинків та капітального ремонту житлового фонду м.Ніжина на 2019 рік</t>
  </si>
  <si>
    <t>1217310</t>
  </si>
  <si>
    <t xml:space="preserve">1216011                         </t>
  </si>
  <si>
    <t>Вик.А.М.Артеменко, Н.В.Колесник  7-17-49, 7-15-11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</si>
</sst>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р_._-;\-* #,##0_р_._-;_-* &quot;-&quot;??_р_._-;_-@_-"/>
    <numFmt numFmtId="189" formatCode="_-* #,##0.0_р_._-;\-* #,##0.0_р_._-;_-* &quot;-&quot;??_р_._-;_-@_-"/>
    <numFmt numFmtId="190" formatCode="_-* #,##0.0_р_._-;\-* #,##0.0_р_._-;_-* &quot;-&quot;?_р_._-;_-@_-"/>
    <numFmt numFmtId="191" formatCode="#,##0.0"/>
    <numFmt numFmtId="192" formatCode="#,##0_ ;\-#,##0\ "/>
    <numFmt numFmtId="193" formatCode="#,##0.00_ ;\-#,##0.00\ "/>
    <numFmt numFmtId="194" formatCode="000000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#,##0.0_ ;\-#,##0.0\ "/>
    <numFmt numFmtId="198" formatCode="_-* #,##0.0\ _₽_-;\-* #,##0.0\ _₽_-;_-* &quot;-&quot;?\ _₽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3" fontId="0" fillId="0" borderId="0" xfId="62" applyFont="1" applyFill="1" applyAlignment="1">
      <alignment wrapText="1"/>
    </xf>
    <xf numFmtId="192" fontId="5" fillId="0" borderId="10" xfId="62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wrapText="1"/>
    </xf>
    <xf numFmtId="14" fontId="1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3" fontId="14" fillId="0" borderId="0" xfId="62" applyFont="1" applyFill="1" applyAlignment="1">
      <alignment wrapText="1"/>
    </xf>
    <xf numFmtId="0" fontId="15" fillId="33" borderId="0" xfId="0" applyFont="1" applyFill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15" fillId="8" borderId="0" xfId="0" applyFont="1" applyFill="1" applyAlignment="1">
      <alignment wrapText="1"/>
    </xf>
    <xf numFmtId="0" fontId="15" fillId="14" borderId="0" xfId="0" applyFont="1" applyFill="1" applyAlignment="1">
      <alignment horizontal="center" vertical="center" wrapText="1"/>
    </xf>
    <xf numFmtId="0" fontId="15" fillId="14" borderId="0" xfId="0" applyFont="1" applyFill="1" applyAlignment="1">
      <alignment wrapText="1"/>
    </xf>
    <xf numFmtId="0" fontId="15" fillId="34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wrapText="1"/>
    </xf>
    <xf numFmtId="0" fontId="15" fillId="15" borderId="0" xfId="0" applyFont="1" applyFill="1" applyAlignment="1">
      <alignment horizontal="center" vertical="center" wrapText="1"/>
    </xf>
    <xf numFmtId="0" fontId="15" fillId="16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36" borderId="0" xfId="0" applyFont="1" applyFill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0" fillId="36" borderId="0" xfId="0" applyFont="1" applyFill="1" applyAlignment="1">
      <alignment wrapText="1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0" fillId="36" borderId="0" xfId="0" applyFill="1" applyAlignment="1">
      <alignment wrapText="1"/>
    </xf>
    <xf numFmtId="0" fontId="0" fillId="36" borderId="0" xfId="0" applyFill="1" applyAlignment="1">
      <alignment horizontal="left" wrapText="1"/>
    </xf>
    <xf numFmtId="0" fontId="14" fillId="36" borderId="0" xfId="0" applyFont="1" applyFill="1" applyAlignment="1">
      <alignment wrapText="1"/>
    </xf>
    <xf numFmtId="0" fontId="11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9" fillId="36" borderId="10" xfId="0" applyNumberFormat="1" applyFont="1" applyFill="1" applyBorder="1" applyAlignment="1" applyProtection="1">
      <alignment horizontal="center" vertical="center" wrapText="1"/>
      <protection/>
    </xf>
    <xf numFmtId="191" fontId="10" fillId="36" borderId="11" xfId="48" applyNumberFormat="1" applyFont="1" applyFill="1" applyBorder="1" applyAlignment="1">
      <alignment horizontal="left" vertical="center" wrapText="1"/>
      <protection/>
    </xf>
    <xf numFmtId="192" fontId="10" fillId="36" borderId="10" xfId="62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194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191" fontId="10" fillId="36" borderId="12" xfId="48" applyNumberFormat="1" applyFont="1" applyFill="1" applyBorder="1" applyAlignment="1">
      <alignment horizontal="left" vertical="center" wrapText="1"/>
      <protection/>
    </xf>
    <xf numFmtId="191" fontId="10" fillId="36" borderId="13" xfId="48" applyNumberFormat="1" applyFont="1" applyFill="1" applyBorder="1" applyAlignment="1">
      <alignment horizontal="left" vertical="center" wrapText="1"/>
      <protection/>
    </xf>
    <xf numFmtId="191" fontId="10" fillId="36" borderId="10" xfId="48" applyNumberFormat="1" applyFont="1" applyFill="1" applyBorder="1" applyAlignment="1">
      <alignment horizontal="left" vertical="center" wrapText="1"/>
      <protection/>
    </xf>
    <xf numFmtId="192" fontId="9" fillId="36" borderId="10" xfId="62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10" fillId="36" borderId="10" xfId="53" applyFont="1" applyFill="1" applyBorder="1" applyAlignment="1" quotePrefix="1">
      <alignment horizontal="center" vertical="center" wrapText="1"/>
      <protection/>
    </xf>
    <xf numFmtId="0" fontId="53" fillId="36" borderId="10" xfId="54" applyFont="1" applyFill="1" applyBorder="1" applyAlignment="1" quotePrefix="1">
      <alignment horizontal="center" vertical="center" wrapText="1"/>
      <protection/>
    </xf>
    <xf numFmtId="191" fontId="10" fillId="36" borderId="13" xfId="48" applyNumberFormat="1" applyFont="1" applyFill="1" applyBorder="1" applyAlignment="1">
      <alignment horizontal="left" vertical="center" wrapText="1"/>
      <protection/>
    </xf>
    <xf numFmtId="49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192" fontId="10" fillId="36" borderId="11" xfId="62" applyNumberFormat="1" applyFont="1" applyFill="1" applyBorder="1" applyAlignment="1">
      <alignment horizontal="center" vertical="center" wrapText="1"/>
    </xf>
    <xf numFmtId="49" fontId="10" fillId="36" borderId="10" xfId="54" applyNumberFormat="1" applyFont="1" applyFill="1" applyBorder="1" applyAlignment="1">
      <alignment horizontal="center" vertical="center" wrapText="1"/>
      <protection/>
    </xf>
    <xf numFmtId="0" fontId="10" fillId="36" borderId="10" xfId="54" applyFont="1" applyFill="1" applyBorder="1" applyAlignment="1" quotePrefix="1">
      <alignment horizontal="center" vertical="center" wrapText="1"/>
      <protection/>
    </xf>
    <xf numFmtId="0" fontId="9" fillId="36" borderId="11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left" vertical="center" wrapText="1"/>
    </xf>
    <xf numFmtId="0" fontId="9" fillId="36" borderId="13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191" fontId="10" fillId="36" borderId="10" xfId="48" applyNumberFormat="1" applyFont="1" applyFill="1" applyBorder="1" applyAlignment="1">
      <alignment vertical="center" wrapText="1"/>
      <protection/>
    </xf>
    <xf numFmtId="0" fontId="10" fillId="36" borderId="11" xfId="0" applyFont="1" applyFill="1" applyBorder="1" applyAlignment="1">
      <alignment horizontal="left" vertical="top" wrapText="1"/>
    </xf>
    <xf numFmtId="192" fontId="10" fillId="36" borderId="11" xfId="62" applyNumberFormat="1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left" vertical="top" wrapText="1"/>
    </xf>
    <xf numFmtId="192" fontId="10" fillId="36" borderId="13" xfId="62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 applyProtection="1">
      <alignment horizontal="center" vertical="center" wrapText="1"/>
      <protection/>
    </xf>
    <xf numFmtId="0" fontId="9" fillId="36" borderId="10" xfId="0" applyNumberFormat="1" applyFont="1" applyFill="1" applyBorder="1" applyAlignment="1" applyProtection="1">
      <alignment horizontal="left" vertical="center" wrapText="1"/>
      <protection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view="pageBreakPreview" zoomScale="55" zoomScaleNormal="85" zoomScaleSheetLayoutView="55" zoomScalePageLayoutView="0" workbookViewId="0" topLeftCell="A4">
      <pane xSplit="5" ySplit="2" topLeftCell="F83" activePane="bottomRight" state="frozen"/>
      <selection pane="topLeft" activeCell="A4" sqref="A4"/>
      <selection pane="topRight" activeCell="F4" sqref="F4"/>
      <selection pane="bottomLeft" activeCell="A6" sqref="A6"/>
      <selection pane="bottomRight" activeCell="M91" sqref="M91"/>
    </sheetView>
  </sheetViews>
  <sheetFormatPr defaultColWidth="8.875" defaultRowHeight="12.75"/>
  <cols>
    <col min="1" max="1" width="5.625" style="8" customWidth="1"/>
    <col min="2" max="2" width="12.875" style="6" customWidth="1"/>
    <col min="3" max="5" width="22.625" style="6" hidden="1" customWidth="1"/>
    <col min="6" max="6" width="48.875" style="17" customWidth="1"/>
    <col min="7" max="7" width="14.25390625" style="23" customWidth="1"/>
    <col min="8" max="9" width="14.25390625" style="6" hidden="1" customWidth="1"/>
    <col min="10" max="10" width="14.25390625" style="23" customWidth="1"/>
    <col min="11" max="12" width="14.25390625" style="6" hidden="1" customWidth="1"/>
    <col min="13" max="13" width="16.25390625" style="7" customWidth="1"/>
    <col min="14" max="14" width="20.125" style="8" customWidth="1"/>
    <col min="15" max="16384" width="8.875" style="6" customWidth="1"/>
  </cols>
  <sheetData>
    <row r="1" spans="2:12" ht="19.5" customHeight="1">
      <c r="B1" s="40" t="s">
        <v>6</v>
      </c>
      <c r="C1" s="40"/>
      <c r="D1" s="40"/>
      <c r="E1" s="40"/>
      <c r="F1" s="40"/>
      <c r="G1" s="40"/>
      <c r="H1" s="40"/>
      <c r="I1" s="40"/>
      <c r="J1" s="40"/>
      <c r="K1" s="10"/>
      <c r="L1" s="10"/>
    </row>
    <row r="2" spans="2:13" ht="19.5" customHeight="1">
      <c r="B2" s="44" t="s">
        <v>12</v>
      </c>
      <c r="C2" s="44"/>
      <c r="D2" s="44"/>
      <c r="E2" s="44"/>
      <c r="F2" s="44"/>
      <c r="G2" s="44"/>
      <c r="H2" s="44"/>
      <c r="I2" s="44"/>
      <c r="J2" s="44"/>
      <c r="K2" s="45"/>
      <c r="L2" s="45"/>
      <c r="M2" s="46"/>
    </row>
    <row r="3" spans="2:13" ht="19.5" customHeight="1">
      <c r="B3" s="47" t="s">
        <v>118</v>
      </c>
      <c r="C3" s="47"/>
      <c r="D3" s="47"/>
      <c r="E3" s="47"/>
      <c r="F3" s="47"/>
      <c r="G3" s="47"/>
      <c r="H3" s="47"/>
      <c r="I3" s="47"/>
      <c r="J3" s="47"/>
      <c r="K3" s="48"/>
      <c r="L3" s="48"/>
      <c r="M3" s="46"/>
    </row>
    <row r="4" spans="2:13" ht="12.75">
      <c r="B4" s="49"/>
      <c r="C4" s="49"/>
      <c r="D4" s="49"/>
      <c r="E4" s="49"/>
      <c r="F4" s="50"/>
      <c r="G4" s="51"/>
      <c r="H4" s="49"/>
      <c r="I4" s="49"/>
      <c r="J4" s="51"/>
      <c r="K4" s="49"/>
      <c r="L4" s="49"/>
      <c r="M4" s="46"/>
    </row>
    <row r="5" spans="1:13" ht="92.25">
      <c r="A5" s="4" t="s">
        <v>10</v>
      </c>
      <c r="B5" s="52" t="s">
        <v>102</v>
      </c>
      <c r="C5" s="53" t="s">
        <v>26</v>
      </c>
      <c r="D5" s="53" t="s">
        <v>27</v>
      </c>
      <c r="E5" s="53" t="s">
        <v>28</v>
      </c>
      <c r="F5" s="54" t="s">
        <v>170</v>
      </c>
      <c r="G5" s="54" t="s">
        <v>11</v>
      </c>
      <c r="H5" s="55" t="s">
        <v>108</v>
      </c>
      <c r="I5" s="55" t="s">
        <v>109</v>
      </c>
      <c r="J5" s="54" t="s">
        <v>106</v>
      </c>
      <c r="K5" s="55" t="s">
        <v>110</v>
      </c>
      <c r="L5" s="55" t="s">
        <v>111</v>
      </c>
      <c r="M5" s="54" t="s">
        <v>13</v>
      </c>
    </row>
    <row r="6" spans="1:14" s="19" customFormat="1" ht="18.75" customHeight="1">
      <c r="A6" s="84">
        <v>1</v>
      </c>
      <c r="B6" s="56" t="s">
        <v>161</v>
      </c>
      <c r="C6" s="56"/>
      <c r="D6" s="56"/>
      <c r="E6" s="56"/>
      <c r="F6" s="57" t="s">
        <v>119</v>
      </c>
      <c r="G6" s="58">
        <f>H6+I6</f>
        <v>240000</v>
      </c>
      <c r="H6" s="58">
        <f>H7+H12+H13+H8+H9+H10+H11</f>
        <v>240000</v>
      </c>
      <c r="I6" s="58">
        <f>I7+I12+I13+I8+I9+I10+I11</f>
        <v>0</v>
      </c>
      <c r="J6" s="58">
        <f>K6+L6</f>
        <v>63615.65</v>
      </c>
      <c r="K6" s="58">
        <f>K7+K12+K13+K8+K9+K10+K11</f>
        <v>63615.65</v>
      </c>
      <c r="L6" s="58">
        <f>L7+L12+L13+L8+L9+L10+L11</f>
        <v>0</v>
      </c>
      <c r="M6" s="58">
        <f aca="true" t="shared" si="0" ref="M6:M96">J6/G6*100</f>
        <v>26.506520833333337</v>
      </c>
      <c r="N6" s="18"/>
    </row>
    <row r="7" spans="1:14" s="32" customFormat="1" ht="18" customHeight="1">
      <c r="A7" s="85"/>
      <c r="B7" s="59" t="s">
        <v>29</v>
      </c>
      <c r="C7" s="59" t="s">
        <v>23</v>
      </c>
      <c r="D7" s="60">
        <v>250404</v>
      </c>
      <c r="E7" s="59" t="s">
        <v>30</v>
      </c>
      <c r="F7" s="61"/>
      <c r="G7" s="58">
        <f aca="true" t="shared" si="1" ref="G7:G95">H7+I7</f>
        <v>165000</v>
      </c>
      <c r="H7" s="58">
        <f>185000-20000-15000+15000</f>
        <v>165000</v>
      </c>
      <c r="I7" s="58"/>
      <c r="J7" s="58">
        <f aca="true" t="shared" si="2" ref="J7:J96">K7+L7</f>
        <v>43615.65</v>
      </c>
      <c r="K7" s="58">
        <v>43615.65</v>
      </c>
      <c r="L7" s="58"/>
      <c r="M7" s="58">
        <f t="shared" si="0"/>
        <v>26.433727272727275</v>
      </c>
      <c r="N7" s="31"/>
    </row>
    <row r="8" spans="1:14" s="19" customFormat="1" ht="18" customHeight="1">
      <c r="A8" s="85"/>
      <c r="B8" s="59" t="s">
        <v>103</v>
      </c>
      <c r="C8" s="59"/>
      <c r="D8" s="60"/>
      <c r="E8" s="59"/>
      <c r="F8" s="61"/>
      <c r="G8" s="58">
        <f t="shared" si="1"/>
        <v>20000</v>
      </c>
      <c r="H8" s="58">
        <v>20000</v>
      </c>
      <c r="I8" s="58"/>
      <c r="J8" s="58">
        <f t="shared" si="2"/>
        <v>0</v>
      </c>
      <c r="K8" s="58"/>
      <c r="L8" s="58"/>
      <c r="M8" s="58">
        <f t="shared" si="0"/>
        <v>0</v>
      </c>
      <c r="N8" s="18"/>
    </row>
    <row r="9" spans="1:14" s="19" customFormat="1" ht="18" customHeight="1" hidden="1">
      <c r="A9" s="85"/>
      <c r="B9" s="59" t="s">
        <v>71</v>
      </c>
      <c r="C9" s="59"/>
      <c r="D9" s="60"/>
      <c r="E9" s="59"/>
      <c r="F9" s="61"/>
      <c r="G9" s="58">
        <f t="shared" si="1"/>
        <v>0</v>
      </c>
      <c r="H9" s="58"/>
      <c r="I9" s="58"/>
      <c r="J9" s="58">
        <f t="shared" si="2"/>
        <v>0</v>
      </c>
      <c r="K9" s="58"/>
      <c r="L9" s="58"/>
      <c r="M9" s="58" t="e">
        <f t="shared" si="0"/>
        <v>#DIV/0!</v>
      </c>
      <c r="N9" s="18"/>
    </row>
    <row r="10" spans="1:14" s="39" customFormat="1" ht="18" customHeight="1">
      <c r="A10" s="85"/>
      <c r="B10" s="59" t="s">
        <v>78</v>
      </c>
      <c r="C10" s="59" t="s">
        <v>79</v>
      </c>
      <c r="D10" s="60">
        <v>250404</v>
      </c>
      <c r="E10" s="59" t="s">
        <v>30</v>
      </c>
      <c r="F10" s="61"/>
      <c r="G10" s="58">
        <f t="shared" si="1"/>
        <v>30000</v>
      </c>
      <c r="H10" s="58">
        <v>30000</v>
      </c>
      <c r="I10" s="58"/>
      <c r="J10" s="58">
        <f t="shared" si="2"/>
        <v>0</v>
      </c>
      <c r="K10" s="58"/>
      <c r="L10" s="58"/>
      <c r="M10" s="58">
        <f t="shared" si="0"/>
        <v>0</v>
      </c>
      <c r="N10" s="28"/>
    </row>
    <row r="11" spans="1:14" s="39" customFormat="1" ht="18" customHeight="1">
      <c r="A11" s="85"/>
      <c r="B11" s="59" t="s">
        <v>113</v>
      </c>
      <c r="C11" s="59" t="s">
        <v>79</v>
      </c>
      <c r="D11" s="60">
        <v>250404</v>
      </c>
      <c r="E11" s="59" t="s">
        <v>30</v>
      </c>
      <c r="F11" s="61"/>
      <c r="G11" s="58">
        <f>H11+I11</f>
        <v>20000</v>
      </c>
      <c r="H11" s="58">
        <v>20000</v>
      </c>
      <c r="I11" s="58"/>
      <c r="J11" s="58">
        <f t="shared" si="2"/>
        <v>20000</v>
      </c>
      <c r="K11" s="58">
        <v>20000</v>
      </c>
      <c r="L11" s="58"/>
      <c r="M11" s="58">
        <f t="shared" si="0"/>
        <v>100</v>
      </c>
      <c r="N11" s="28"/>
    </row>
    <row r="12" spans="1:14" s="19" customFormat="1" ht="18" customHeight="1" hidden="1">
      <c r="A12" s="85"/>
      <c r="B12" s="59" t="s">
        <v>89</v>
      </c>
      <c r="C12" s="59" t="s">
        <v>79</v>
      </c>
      <c r="D12" s="60">
        <v>250404</v>
      </c>
      <c r="E12" s="59" t="s">
        <v>30</v>
      </c>
      <c r="F12" s="61"/>
      <c r="G12" s="58">
        <f t="shared" si="1"/>
        <v>0</v>
      </c>
      <c r="H12" s="58"/>
      <c r="I12" s="58"/>
      <c r="J12" s="58">
        <f t="shared" si="2"/>
        <v>0</v>
      </c>
      <c r="K12" s="58"/>
      <c r="L12" s="58"/>
      <c r="M12" s="58" t="e">
        <f>J12/G12*100</f>
        <v>#DIV/0!</v>
      </c>
      <c r="N12" s="18"/>
    </row>
    <row r="13" spans="1:14" s="30" customFormat="1" ht="18" customHeight="1">
      <c r="A13" s="85"/>
      <c r="B13" s="59" t="s">
        <v>101</v>
      </c>
      <c r="C13" s="59" t="s">
        <v>79</v>
      </c>
      <c r="D13" s="60">
        <v>250404</v>
      </c>
      <c r="E13" s="59" t="s">
        <v>30</v>
      </c>
      <c r="F13" s="62"/>
      <c r="G13" s="58">
        <f>H13+I13</f>
        <v>5000</v>
      </c>
      <c r="H13" s="58">
        <v>5000</v>
      </c>
      <c r="I13" s="58"/>
      <c r="J13" s="58">
        <f t="shared" si="2"/>
        <v>0</v>
      </c>
      <c r="K13" s="58"/>
      <c r="L13" s="58"/>
      <c r="M13" s="58">
        <f>J13/G13*100</f>
        <v>0</v>
      </c>
      <c r="N13" s="29"/>
    </row>
    <row r="14" spans="1:14" s="32" customFormat="1" ht="78" customHeight="1">
      <c r="A14" s="86">
        <v>2</v>
      </c>
      <c r="B14" s="59" t="s">
        <v>29</v>
      </c>
      <c r="C14" s="59" t="s">
        <v>23</v>
      </c>
      <c r="D14" s="60">
        <v>250404</v>
      </c>
      <c r="E14" s="59" t="s">
        <v>30</v>
      </c>
      <c r="F14" s="63" t="s">
        <v>120</v>
      </c>
      <c r="G14" s="58">
        <f t="shared" si="1"/>
        <v>100000</v>
      </c>
      <c r="H14" s="58">
        <f>25000+35000+40000</f>
        <v>100000</v>
      </c>
      <c r="I14" s="58"/>
      <c r="J14" s="58">
        <f t="shared" si="2"/>
        <v>41196.38</v>
      </c>
      <c r="K14" s="58">
        <v>41196.38</v>
      </c>
      <c r="L14" s="58"/>
      <c r="M14" s="58">
        <f t="shared" si="0"/>
        <v>41.19638</v>
      </c>
      <c r="N14" s="31"/>
    </row>
    <row r="15" spans="1:14" s="19" customFormat="1" ht="15" customHeight="1">
      <c r="A15" s="87">
        <v>3</v>
      </c>
      <c r="B15" s="56" t="s">
        <v>161</v>
      </c>
      <c r="C15" s="59"/>
      <c r="D15" s="60"/>
      <c r="E15" s="59"/>
      <c r="F15" s="57" t="s">
        <v>121</v>
      </c>
      <c r="G15" s="58">
        <f t="shared" si="1"/>
        <v>151600</v>
      </c>
      <c r="H15" s="58">
        <f>H16+H18+H19+H20+H21+H22+H23+H17</f>
        <v>151600</v>
      </c>
      <c r="I15" s="58">
        <f>I16+I18+I19+I20+I21+I22+I23+I17</f>
        <v>0</v>
      </c>
      <c r="J15" s="58">
        <f t="shared" si="2"/>
        <v>54876.5</v>
      </c>
      <c r="K15" s="58">
        <f>K16+K18+K19+K20+K21+K22+K23+K17</f>
        <v>54876.5</v>
      </c>
      <c r="L15" s="58">
        <f>L16+L18+L19+L20+L21+L22+L23+L17</f>
        <v>0</v>
      </c>
      <c r="M15" s="58">
        <f t="shared" si="0"/>
        <v>36.19821899736147</v>
      </c>
      <c r="N15" s="18"/>
    </row>
    <row r="16" spans="1:14" s="36" customFormat="1" ht="20.25" customHeight="1">
      <c r="A16" s="88"/>
      <c r="B16" s="59" t="s">
        <v>29</v>
      </c>
      <c r="C16" s="59" t="s">
        <v>23</v>
      </c>
      <c r="D16" s="60">
        <v>250404</v>
      </c>
      <c r="E16" s="59" t="s">
        <v>30</v>
      </c>
      <c r="F16" s="61"/>
      <c r="G16" s="58">
        <f t="shared" si="1"/>
        <v>73000</v>
      </c>
      <c r="H16" s="58">
        <v>73000</v>
      </c>
      <c r="I16" s="58"/>
      <c r="J16" s="58">
        <f t="shared" si="2"/>
        <v>4000</v>
      </c>
      <c r="K16" s="58">
        <v>4000</v>
      </c>
      <c r="L16" s="58"/>
      <c r="M16" s="58">
        <f t="shared" si="0"/>
        <v>5.47945205479452</v>
      </c>
      <c r="N16" s="35"/>
    </row>
    <row r="17" spans="1:14" s="34" customFormat="1" ht="20.25" customHeight="1">
      <c r="A17" s="88"/>
      <c r="B17" s="59" t="s">
        <v>115</v>
      </c>
      <c r="C17" s="59" t="s">
        <v>23</v>
      </c>
      <c r="D17" s="60">
        <v>250404</v>
      </c>
      <c r="E17" s="59" t="s">
        <v>30</v>
      </c>
      <c r="F17" s="61"/>
      <c r="G17" s="58">
        <f>H17+I17</f>
        <v>62000</v>
      </c>
      <c r="H17" s="58">
        <v>62000</v>
      </c>
      <c r="I17" s="58"/>
      <c r="J17" s="58">
        <f>K17+L17</f>
        <v>34276.5</v>
      </c>
      <c r="K17" s="58">
        <v>34276.5</v>
      </c>
      <c r="L17" s="58"/>
      <c r="M17" s="58">
        <f>J17/G17*100</f>
        <v>55.28467741935484</v>
      </c>
      <c r="N17" s="33"/>
    </row>
    <row r="18" spans="1:14" s="19" customFormat="1" ht="23.25" customHeight="1" hidden="1">
      <c r="A18" s="88"/>
      <c r="B18" s="59" t="s">
        <v>103</v>
      </c>
      <c r="C18" s="59"/>
      <c r="D18" s="60"/>
      <c r="E18" s="59"/>
      <c r="F18" s="61"/>
      <c r="G18" s="58">
        <f t="shared" si="1"/>
        <v>0</v>
      </c>
      <c r="H18" s="58"/>
      <c r="I18" s="58"/>
      <c r="J18" s="58">
        <f t="shared" si="2"/>
        <v>0</v>
      </c>
      <c r="K18" s="58"/>
      <c r="L18" s="58"/>
      <c r="M18" s="58" t="e">
        <f t="shared" si="0"/>
        <v>#DIV/0!</v>
      </c>
      <c r="N18" s="18"/>
    </row>
    <row r="19" spans="1:14" s="19" customFormat="1" ht="23.25" customHeight="1" hidden="1">
      <c r="A19" s="88"/>
      <c r="B19" s="59" t="s">
        <v>71</v>
      </c>
      <c r="C19" s="59"/>
      <c r="D19" s="60"/>
      <c r="E19" s="59"/>
      <c r="F19" s="61"/>
      <c r="G19" s="58">
        <f t="shared" si="1"/>
        <v>0</v>
      </c>
      <c r="H19" s="58"/>
      <c r="I19" s="58"/>
      <c r="J19" s="58">
        <f t="shared" si="2"/>
        <v>0</v>
      </c>
      <c r="K19" s="58"/>
      <c r="L19" s="58"/>
      <c r="M19" s="58" t="e">
        <f t="shared" si="0"/>
        <v>#DIV/0!</v>
      </c>
      <c r="N19" s="18"/>
    </row>
    <row r="20" spans="1:14" s="19" customFormat="1" ht="23.25" customHeight="1" hidden="1">
      <c r="A20" s="88"/>
      <c r="B20" s="59" t="s">
        <v>78</v>
      </c>
      <c r="C20" s="59"/>
      <c r="D20" s="60"/>
      <c r="E20" s="59"/>
      <c r="F20" s="61"/>
      <c r="G20" s="58">
        <f t="shared" si="1"/>
        <v>0</v>
      </c>
      <c r="H20" s="58"/>
      <c r="I20" s="58"/>
      <c r="J20" s="58">
        <f t="shared" si="2"/>
        <v>0</v>
      </c>
      <c r="K20" s="58"/>
      <c r="L20" s="58"/>
      <c r="M20" s="58" t="e">
        <f t="shared" si="0"/>
        <v>#DIV/0!</v>
      </c>
      <c r="N20" s="18"/>
    </row>
    <row r="21" spans="1:14" s="19" customFormat="1" ht="19.5" customHeight="1" hidden="1">
      <c r="A21" s="88"/>
      <c r="B21" s="59" t="s">
        <v>113</v>
      </c>
      <c r="C21" s="59"/>
      <c r="D21" s="60"/>
      <c r="E21" s="59"/>
      <c r="F21" s="61"/>
      <c r="G21" s="58">
        <f t="shared" si="1"/>
        <v>0</v>
      </c>
      <c r="H21" s="58"/>
      <c r="I21" s="58"/>
      <c r="J21" s="58">
        <f t="shared" si="2"/>
        <v>0</v>
      </c>
      <c r="K21" s="58"/>
      <c r="L21" s="58"/>
      <c r="M21" s="58" t="e">
        <f t="shared" si="0"/>
        <v>#DIV/0!</v>
      </c>
      <c r="N21" s="18"/>
    </row>
    <row r="22" spans="1:14" s="19" customFormat="1" ht="19.5" customHeight="1">
      <c r="A22" s="88"/>
      <c r="B22" s="59" t="s">
        <v>89</v>
      </c>
      <c r="C22" s="59"/>
      <c r="D22" s="60"/>
      <c r="E22" s="59"/>
      <c r="F22" s="61"/>
      <c r="G22" s="58">
        <f t="shared" si="1"/>
        <v>16600</v>
      </c>
      <c r="H22" s="58">
        <f>1600+15000</f>
        <v>16600</v>
      </c>
      <c r="I22" s="58"/>
      <c r="J22" s="58">
        <f t="shared" si="2"/>
        <v>16600</v>
      </c>
      <c r="K22" s="58">
        <v>16600</v>
      </c>
      <c r="L22" s="58"/>
      <c r="M22" s="58">
        <f t="shared" si="0"/>
        <v>100</v>
      </c>
      <c r="N22" s="18"/>
    </row>
    <row r="23" spans="1:14" s="19" customFormat="1" ht="19.5" customHeight="1" hidden="1">
      <c r="A23" s="89"/>
      <c r="B23" s="59" t="s">
        <v>101</v>
      </c>
      <c r="C23" s="59"/>
      <c r="D23" s="60"/>
      <c r="E23" s="59"/>
      <c r="F23" s="62"/>
      <c r="G23" s="58">
        <f t="shared" si="1"/>
        <v>0</v>
      </c>
      <c r="H23" s="58"/>
      <c r="I23" s="58"/>
      <c r="J23" s="58">
        <f t="shared" si="2"/>
        <v>0</v>
      </c>
      <c r="K23" s="58"/>
      <c r="L23" s="58"/>
      <c r="M23" s="58" t="e">
        <f t="shared" si="0"/>
        <v>#DIV/0!</v>
      </c>
      <c r="N23" s="18"/>
    </row>
    <row r="24" spans="1:14" s="36" customFormat="1" ht="77.25" customHeight="1">
      <c r="A24" s="86">
        <v>4</v>
      </c>
      <c r="B24" s="59" t="s">
        <v>29</v>
      </c>
      <c r="C24" s="59"/>
      <c r="D24" s="60"/>
      <c r="E24" s="59"/>
      <c r="F24" s="63" t="s">
        <v>31</v>
      </c>
      <c r="G24" s="58">
        <f t="shared" si="1"/>
        <v>70000</v>
      </c>
      <c r="H24" s="58">
        <f>50000+20000</f>
        <v>70000</v>
      </c>
      <c r="I24" s="58"/>
      <c r="J24" s="58">
        <f t="shared" si="2"/>
        <v>2760</v>
      </c>
      <c r="K24" s="58">
        <v>2760</v>
      </c>
      <c r="L24" s="58"/>
      <c r="M24" s="58">
        <f t="shared" si="0"/>
        <v>3.942857142857143</v>
      </c>
      <c r="N24" s="35"/>
    </row>
    <row r="25" spans="1:13" s="18" customFormat="1" ht="21.75" customHeight="1">
      <c r="A25" s="87">
        <v>5</v>
      </c>
      <c r="B25" s="59" t="s">
        <v>161</v>
      </c>
      <c r="C25" s="59" t="s">
        <v>23</v>
      </c>
      <c r="D25" s="60">
        <v>250404</v>
      </c>
      <c r="E25" s="59" t="s">
        <v>30</v>
      </c>
      <c r="F25" s="57" t="s">
        <v>24</v>
      </c>
      <c r="G25" s="58">
        <f t="shared" si="1"/>
        <v>2159864</v>
      </c>
      <c r="H25" s="64">
        <f>SUM(H26:H33)</f>
        <v>917101</v>
      </c>
      <c r="I25" s="64">
        <f>SUM(I26:I33)</f>
        <v>1242763</v>
      </c>
      <c r="J25" s="58">
        <f t="shared" si="2"/>
        <v>665536</v>
      </c>
      <c r="K25" s="64">
        <f>SUM(K26:K33)</f>
        <v>276629</v>
      </c>
      <c r="L25" s="64">
        <f>SUM(L26:L33)</f>
        <v>388907</v>
      </c>
      <c r="M25" s="58">
        <f t="shared" si="0"/>
        <v>30.813791979495004</v>
      </c>
    </row>
    <row r="26" spans="1:13" s="35" customFormat="1" ht="15.75">
      <c r="A26" s="88"/>
      <c r="B26" s="59" t="s">
        <v>29</v>
      </c>
      <c r="C26" s="59"/>
      <c r="D26" s="60"/>
      <c r="E26" s="59"/>
      <c r="F26" s="61"/>
      <c r="G26" s="58">
        <f t="shared" si="1"/>
        <v>5000</v>
      </c>
      <c r="H26" s="58">
        <v>5000</v>
      </c>
      <c r="I26" s="58"/>
      <c r="J26" s="58">
        <f t="shared" si="2"/>
        <v>915</v>
      </c>
      <c r="K26" s="58">
        <v>915</v>
      </c>
      <c r="L26" s="58"/>
      <c r="M26" s="58">
        <f t="shared" si="0"/>
        <v>18.3</v>
      </c>
    </row>
    <row r="27" spans="1:13" s="18" customFormat="1" ht="44.25" customHeight="1" hidden="1">
      <c r="A27" s="88"/>
      <c r="B27" s="59" t="s">
        <v>164</v>
      </c>
      <c r="C27" s="59"/>
      <c r="D27" s="60"/>
      <c r="E27" s="59"/>
      <c r="F27" s="61"/>
      <c r="G27" s="58">
        <f>H27+I27</f>
        <v>0</v>
      </c>
      <c r="H27" s="58"/>
      <c r="I27" s="58"/>
      <c r="J27" s="58">
        <f t="shared" si="2"/>
        <v>0</v>
      </c>
      <c r="K27" s="58"/>
      <c r="L27" s="58"/>
      <c r="M27" s="58" t="e">
        <f t="shared" si="0"/>
        <v>#DIV/0!</v>
      </c>
    </row>
    <row r="28" spans="1:13" s="18" customFormat="1" ht="21" customHeight="1">
      <c r="A28" s="88"/>
      <c r="B28" s="59" t="s">
        <v>117</v>
      </c>
      <c r="C28" s="59"/>
      <c r="D28" s="60"/>
      <c r="E28" s="59"/>
      <c r="F28" s="61"/>
      <c r="G28" s="58">
        <f>H28+I28</f>
        <v>400000</v>
      </c>
      <c r="H28" s="58">
        <v>400000</v>
      </c>
      <c r="I28" s="58"/>
      <c r="J28" s="58">
        <f>K28+L28</f>
        <v>11700</v>
      </c>
      <c r="K28" s="58">
        <v>11700</v>
      </c>
      <c r="L28" s="58"/>
      <c r="M28" s="58">
        <f>J28/G28*100</f>
        <v>2.9250000000000003</v>
      </c>
    </row>
    <row r="29" spans="1:13" s="18" customFormat="1" ht="15.75">
      <c r="A29" s="88"/>
      <c r="B29" s="59" t="s">
        <v>63</v>
      </c>
      <c r="C29" s="59"/>
      <c r="D29" s="60"/>
      <c r="E29" s="59"/>
      <c r="F29" s="61"/>
      <c r="G29" s="58">
        <f>H29+I29</f>
        <v>799464</v>
      </c>
      <c r="H29" s="58">
        <f>116651+49300</f>
        <v>165951</v>
      </c>
      <c r="I29" s="58">
        <f>283213+350300</f>
        <v>633513</v>
      </c>
      <c r="J29" s="58">
        <f>K29+L29</f>
        <v>0</v>
      </c>
      <c r="K29" s="58"/>
      <c r="L29" s="58">
        <v>0</v>
      </c>
      <c r="M29" s="58">
        <f>J29/G29*100</f>
        <v>0</v>
      </c>
    </row>
    <row r="30" spans="1:14" s="18" customFormat="1" ht="15.75">
      <c r="A30" s="88"/>
      <c r="B30" s="59" t="s">
        <v>165</v>
      </c>
      <c r="C30" s="59"/>
      <c r="D30" s="60"/>
      <c r="E30" s="59"/>
      <c r="F30" s="61"/>
      <c r="G30" s="58">
        <f>H30+I30</f>
        <v>99900</v>
      </c>
      <c r="H30" s="58">
        <v>54900</v>
      </c>
      <c r="I30" s="58">
        <v>45000</v>
      </c>
      <c r="J30" s="58">
        <f>K30+L30</f>
        <v>82000</v>
      </c>
      <c r="K30" s="58">
        <v>37000</v>
      </c>
      <c r="L30" s="58">
        <v>45000</v>
      </c>
      <c r="M30" s="58">
        <f>J30/G30*100</f>
        <v>82.08208208208208</v>
      </c>
      <c r="N30" s="18">
        <v>11111</v>
      </c>
    </row>
    <row r="31" spans="1:13" s="28" customFormat="1" ht="15.75">
      <c r="A31" s="88"/>
      <c r="B31" s="59" t="s">
        <v>166</v>
      </c>
      <c r="C31" s="59"/>
      <c r="D31" s="60"/>
      <c r="E31" s="59"/>
      <c r="F31" s="61"/>
      <c r="G31" s="58">
        <f t="shared" si="1"/>
        <v>380000</v>
      </c>
      <c r="H31" s="58">
        <v>115000</v>
      </c>
      <c r="I31" s="58">
        <f>52000+213000</f>
        <v>265000</v>
      </c>
      <c r="J31" s="58">
        <f t="shared" si="2"/>
        <v>106921</v>
      </c>
      <c r="K31" s="58">
        <v>54921</v>
      </c>
      <c r="L31" s="58">
        <v>52000</v>
      </c>
      <c r="M31" s="58">
        <f t="shared" si="0"/>
        <v>28.137105263157896</v>
      </c>
    </row>
    <row r="32" spans="1:13" s="28" customFormat="1" ht="15.75">
      <c r="A32" s="88"/>
      <c r="B32" s="59" t="s">
        <v>167</v>
      </c>
      <c r="C32" s="59"/>
      <c r="D32" s="60"/>
      <c r="E32" s="59"/>
      <c r="F32" s="61"/>
      <c r="G32" s="58">
        <f>H32+I32</f>
        <v>167000</v>
      </c>
      <c r="H32" s="58">
        <v>66000</v>
      </c>
      <c r="I32" s="58">
        <v>101000</v>
      </c>
      <c r="J32" s="58">
        <f>K32+L32</f>
        <v>155500</v>
      </c>
      <c r="K32" s="58">
        <v>61843</v>
      </c>
      <c r="L32" s="58">
        <v>93657</v>
      </c>
      <c r="M32" s="58">
        <f>J32/G32*100</f>
        <v>93.11377245508982</v>
      </c>
    </row>
    <row r="33" spans="1:14" s="18" customFormat="1" ht="15.75">
      <c r="A33" s="89"/>
      <c r="B33" s="59" t="s">
        <v>93</v>
      </c>
      <c r="C33" s="59"/>
      <c r="D33" s="60"/>
      <c r="E33" s="59"/>
      <c r="F33" s="62"/>
      <c r="G33" s="58">
        <f t="shared" si="1"/>
        <v>308500</v>
      </c>
      <c r="H33" s="58">
        <v>110250</v>
      </c>
      <c r="I33" s="58">
        <v>198250</v>
      </c>
      <c r="J33" s="58">
        <f t="shared" si="2"/>
        <v>308500</v>
      </c>
      <c r="K33" s="58">
        <v>110250</v>
      </c>
      <c r="L33" s="58">
        <v>198250</v>
      </c>
      <c r="M33" s="58">
        <f t="shared" si="0"/>
        <v>100</v>
      </c>
      <c r="N33" s="18">
        <v>11111</v>
      </c>
    </row>
    <row r="34" spans="1:13" s="18" customFormat="1" ht="79.5" customHeight="1">
      <c r="A34" s="87">
        <v>6</v>
      </c>
      <c r="B34" s="59" t="s">
        <v>161</v>
      </c>
      <c r="C34" s="59" t="s">
        <v>23</v>
      </c>
      <c r="D34" s="60">
        <v>250404</v>
      </c>
      <c r="E34" s="59" t="s">
        <v>30</v>
      </c>
      <c r="F34" s="57" t="s">
        <v>122</v>
      </c>
      <c r="G34" s="58">
        <f t="shared" si="1"/>
        <v>550000</v>
      </c>
      <c r="H34" s="58">
        <f>H35+H36</f>
        <v>550000</v>
      </c>
      <c r="I34" s="58">
        <f>I35+I36</f>
        <v>0</v>
      </c>
      <c r="J34" s="58">
        <f t="shared" si="2"/>
        <v>295382.26</v>
      </c>
      <c r="K34" s="58">
        <f>K35+K36</f>
        <v>295382.26</v>
      </c>
      <c r="L34" s="58">
        <f>L35+L36</f>
        <v>0</v>
      </c>
      <c r="M34" s="58">
        <f t="shared" si="0"/>
        <v>53.70586545454545</v>
      </c>
    </row>
    <row r="35" spans="1:13" s="35" customFormat="1" ht="37.5" customHeight="1">
      <c r="A35" s="88"/>
      <c r="B35" s="59" t="s">
        <v>29</v>
      </c>
      <c r="C35" s="59"/>
      <c r="D35" s="60"/>
      <c r="E35" s="59"/>
      <c r="F35" s="61"/>
      <c r="G35" s="58">
        <f t="shared" si="1"/>
        <v>200000</v>
      </c>
      <c r="H35" s="58">
        <v>200000</v>
      </c>
      <c r="I35" s="58"/>
      <c r="J35" s="58">
        <f t="shared" si="2"/>
        <v>151540.55</v>
      </c>
      <c r="K35" s="58">
        <v>151540.55</v>
      </c>
      <c r="L35" s="58"/>
      <c r="M35" s="58">
        <f t="shared" si="0"/>
        <v>75.770275</v>
      </c>
    </row>
    <row r="36" spans="1:13" s="18" customFormat="1" ht="37.5" customHeight="1">
      <c r="A36" s="89"/>
      <c r="B36" s="59" t="s">
        <v>89</v>
      </c>
      <c r="C36" s="59"/>
      <c r="D36" s="60"/>
      <c r="E36" s="59"/>
      <c r="F36" s="62"/>
      <c r="G36" s="58">
        <f t="shared" si="1"/>
        <v>350000</v>
      </c>
      <c r="H36" s="58">
        <v>350000</v>
      </c>
      <c r="I36" s="58"/>
      <c r="J36" s="58">
        <f t="shared" si="2"/>
        <v>143841.71</v>
      </c>
      <c r="K36" s="58">
        <v>143841.71</v>
      </c>
      <c r="L36" s="58"/>
      <c r="M36" s="58">
        <f t="shared" si="0"/>
        <v>41.097631428571425</v>
      </c>
    </row>
    <row r="37" spans="1:14" s="36" customFormat="1" ht="31.5">
      <c r="A37" s="86">
        <v>7</v>
      </c>
      <c r="B37" s="59" t="s">
        <v>29</v>
      </c>
      <c r="C37" s="59"/>
      <c r="D37" s="60"/>
      <c r="E37" s="59"/>
      <c r="F37" s="63" t="s">
        <v>123</v>
      </c>
      <c r="G37" s="58">
        <f>H37+I37</f>
        <v>20000</v>
      </c>
      <c r="H37" s="58">
        <v>20000</v>
      </c>
      <c r="I37" s="58"/>
      <c r="J37" s="58">
        <f t="shared" si="2"/>
        <v>12562.4</v>
      </c>
      <c r="K37" s="58">
        <v>12562.4</v>
      </c>
      <c r="L37" s="58"/>
      <c r="M37" s="58">
        <f>J37/G37*100</f>
        <v>62.812</v>
      </c>
      <c r="N37" s="35"/>
    </row>
    <row r="38" spans="1:13" s="28" customFormat="1" ht="65.25" customHeight="1">
      <c r="A38" s="86">
        <v>8</v>
      </c>
      <c r="B38" s="65" t="s">
        <v>32</v>
      </c>
      <c r="C38" s="66" t="s">
        <v>14</v>
      </c>
      <c r="D38" s="60">
        <v>80800</v>
      </c>
      <c r="E38" s="59" t="s">
        <v>33</v>
      </c>
      <c r="F38" s="63" t="s">
        <v>124</v>
      </c>
      <c r="G38" s="58">
        <f t="shared" si="1"/>
        <v>1100000</v>
      </c>
      <c r="H38" s="58">
        <v>1100000</v>
      </c>
      <c r="I38" s="58"/>
      <c r="J38" s="58">
        <f t="shared" si="2"/>
        <v>529362.13</v>
      </c>
      <c r="K38" s="58">
        <v>529362.13</v>
      </c>
      <c r="L38" s="58"/>
      <c r="M38" s="58">
        <f t="shared" si="0"/>
        <v>48.12383</v>
      </c>
    </row>
    <row r="39" spans="1:13" s="28" customFormat="1" ht="47.25">
      <c r="A39" s="86">
        <v>9</v>
      </c>
      <c r="B39" s="65" t="s">
        <v>107</v>
      </c>
      <c r="C39" s="67"/>
      <c r="D39" s="60"/>
      <c r="E39" s="59"/>
      <c r="F39" s="63" t="s">
        <v>125</v>
      </c>
      <c r="G39" s="58">
        <f>H39+I39</f>
        <v>50000</v>
      </c>
      <c r="H39" s="58">
        <v>50000</v>
      </c>
      <c r="I39" s="58"/>
      <c r="J39" s="58">
        <f>K39+L39</f>
        <v>49992.2</v>
      </c>
      <c r="K39" s="58">
        <v>49992.2</v>
      </c>
      <c r="L39" s="58"/>
      <c r="M39" s="58">
        <f>J39/G39*100</f>
        <v>99.9844</v>
      </c>
    </row>
    <row r="40" spans="1:13" s="28" customFormat="1" ht="31.5">
      <c r="A40" s="86">
        <v>10</v>
      </c>
      <c r="B40" s="65" t="s">
        <v>126</v>
      </c>
      <c r="C40" s="67"/>
      <c r="D40" s="60"/>
      <c r="E40" s="59"/>
      <c r="F40" s="63" t="s">
        <v>127</v>
      </c>
      <c r="G40" s="58">
        <f>H40+I40</f>
        <v>40000</v>
      </c>
      <c r="H40" s="58">
        <v>40000</v>
      </c>
      <c r="I40" s="58"/>
      <c r="J40" s="58">
        <f>K40+L40</f>
        <v>39998.21</v>
      </c>
      <c r="K40" s="58">
        <v>39998.21</v>
      </c>
      <c r="L40" s="58"/>
      <c r="M40" s="58">
        <f>J40/G40*100</f>
        <v>99.995525</v>
      </c>
    </row>
    <row r="41" spans="1:13" s="28" customFormat="1" ht="61.5" customHeight="1">
      <c r="A41" s="86">
        <v>11</v>
      </c>
      <c r="B41" s="65" t="s">
        <v>34</v>
      </c>
      <c r="C41" s="67" t="s">
        <v>15</v>
      </c>
      <c r="D41" s="60">
        <v>81009</v>
      </c>
      <c r="E41" s="59" t="s">
        <v>35</v>
      </c>
      <c r="F41" s="63" t="s">
        <v>128</v>
      </c>
      <c r="G41" s="58">
        <f t="shared" si="1"/>
        <v>25000</v>
      </c>
      <c r="H41" s="58">
        <v>25000</v>
      </c>
      <c r="I41" s="58"/>
      <c r="J41" s="58">
        <f t="shared" si="2"/>
        <v>24998.74</v>
      </c>
      <c r="K41" s="58">
        <v>24998.74</v>
      </c>
      <c r="L41" s="58"/>
      <c r="M41" s="58">
        <f t="shared" si="0"/>
        <v>99.99496</v>
      </c>
    </row>
    <row r="42" spans="1:13" s="28" customFormat="1" ht="31.5">
      <c r="A42" s="86">
        <v>12</v>
      </c>
      <c r="B42" s="65" t="s">
        <v>36</v>
      </c>
      <c r="C42" s="67"/>
      <c r="D42" s="60">
        <v>81101</v>
      </c>
      <c r="E42" s="59" t="s">
        <v>35</v>
      </c>
      <c r="F42" s="63" t="s">
        <v>129</v>
      </c>
      <c r="G42" s="58">
        <f t="shared" si="1"/>
        <v>50000</v>
      </c>
      <c r="H42" s="58">
        <v>50000</v>
      </c>
      <c r="I42" s="58"/>
      <c r="J42" s="58">
        <f t="shared" si="2"/>
        <v>27104.69</v>
      </c>
      <c r="K42" s="58">
        <v>27104.69</v>
      </c>
      <c r="L42" s="58"/>
      <c r="M42" s="58">
        <f t="shared" si="0"/>
        <v>54.209379999999996</v>
      </c>
    </row>
    <row r="43" spans="1:13" s="28" customFormat="1" ht="21" customHeight="1">
      <c r="A43" s="87">
        <v>13</v>
      </c>
      <c r="B43" s="65" t="s">
        <v>161</v>
      </c>
      <c r="C43" s="67"/>
      <c r="D43" s="60"/>
      <c r="E43" s="59"/>
      <c r="F43" s="57" t="s">
        <v>130</v>
      </c>
      <c r="G43" s="58">
        <f t="shared" si="1"/>
        <v>3822126</v>
      </c>
      <c r="H43" s="58">
        <f>H44+H45+H47+H48+H46</f>
        <v>3822126</v>
      </c>
      <c r="I43" s="58">
        <f>I44+I45+I47+I48+I46</f>
        <v>0</v>
      </c>
      <c r="J43" s="58">
        <f t="shared" si="2"/>
        <v>2457066.73</v>
      </c>
      <c r="K43" s="58">
        <f>K44+K45+K47+K48+K46</f>
        <v>2457066.73</v>
      </c>
      <c r="L43" s="58">
        <f>L44+L45+L47+L48+L46</f>
        <v>0</v>
      </c>
      <c r="M43" s="58">
        <f t="shared" si="0"/>
        <v>64.2853409332921</v>
      </c>
    </row>
    <row r="44" spans="1:13" s="28" customFormat="1" ht="15.75">
      <c r="A44" s="88"/>
      <c r="B44" s="59" t="s">
        <v>36</v>
      </c>
      <c r="C44" s="59"/>
      <c r="D44" s="60">
        <v>80101</v>
      </c>
      <c r="E44" s="59" t="s">
        <v>35</v>
      </c>
      <c r="F44" s="61"/>
      <c r="G44" s="58">
        <f t="shared" si="1"/>
        <v>75000</v>
      </c>
      <c r="H44" s="58">
        <v>75000</v>
      </c>
      <c r="I44" s="58"/>
      <c r="J44" s="58">
        <f t="shared" si="2"/>
        <v>39418.87</v>
      </c>
      <c r="K44" s="58">
        <f>17153.97+22264.9</f>
        <v>39418.87</v>
      </c>
      <c r="L44" s="58"/>
      <c r="M44" s="58">
        <f t="shared" si="0"/>
        <v>52.55849333333333</v>
      </c>
    </row>
    <row r="45" spans="1:13" s="37" customFormat="1" ht="15.75">
      <c r="A45" s="88"/>
      <c r="B45" s="59" t="s">
        <v>37</v>
      </c>
      <c r="C45" s="59" t="s">
        <v>16</v>
      </c>
      <c r="D45" s="60">
        <v>90412</v>
      </c>
      <c r="E45" s="59" t="s">
        <v>38</v>
      </c>
      <c r="F45" s="61"/>
      <c r="G45" s="58">
        <f t="shared" si="1"/>
        <v>1001880</v>
      </c>
      <c r="H45" s="58">
        <v>1001880</v>
      </c>
      <c r="I45" s="58"/>
      <c r="J45" s="58">
        <f t="shared" si="2"/>
        <v>754197.86</v>
      </c>
      <c r="K45" s="58">
        <v>754197.86</v>
      </c>
      <c r="L45" s="58"/>
      <c r="M45" s="58">
        <f t="shared" si="0"/>
        <v>75.27826286581228</v>
      </c>
    </row>
    <row r="46" spans="1:13" s="18" customFormat="1" ht="15.75" customHeight="1" hidden="1">
      <c r="A46" s="88"/>
      <c r="B46" s="59" t="s">
        <v>112</v>
      </c>
      <c r="C46" s="59"/>
      <c r="D46" s="60"/>
      <c r="E46" s="59"/>
      <c r="F46" s="61"/>
      <c r="G46" s="58">
        <f t="shared" si="1"/>
        <v>0</v>
      </c>
      <c r="H46" s="58"/>
      <c r="I46" s="58"/>
      <c r="J46" s="58">
        <f t="shared" si="2"/>
        <v>0</v>
      </c>
      <c r="K46" s="58"/>
      <c r="L46" s="58"/>
      <c r="M46" s="58" t="e">
        <f>J46/G46*100</f>
        <v>#DIV/0!</v>
      </c>
    </row>
    <row r="47" spans="1:13" s="37" customFormat="1" ht="15.75">
      <c r="A47" s="88"/>
      <c r="B47" s="59" t="s">
        <v>104</v>
      </c>
      <c r="C47" s="59"/>
      <c r="D47" s="60"/>
      <c r="E47" s="59"/>
      <c r="F47" s="61"/>
      <c r="G47" s="58">
        <f t="shared" si="1"/>
        <v>1400000</v>
      </c>
      <c r="H47" s="58">
        <f>800000+200000+400000</f>
        <v>1400000</v>
      </c>
      <c r="I47" s="58"/>
      <c r="J47" s="58">
        <f t="shared" si="2"/>
        <v>1400000</v>
      </c>
      <c r="K47" s="58">
        <v>1400000</v>
      </c>
      <c r="L47" s="58"/>
      <c r="M47" s="58">
        <f>J47/G47*100</f>
        <v>100</v>
      </c>
    </row>
    <row r="48" spans="1:13" s="37" customFormat="1" ht="15.75">
      <c r="A48" s="89"/>
      <c r="B48" s="59" t="s">
        <v>105</v>
      </c>
      <c r="C48" s="59"/>
      <c r="D48" s="60"/>
      <c r="E48" s="59"/>
      <c r="F48" s="62"/>
      <c r="G48" s="58">
        <f t="shared" si="1"/>
        <v>1345246</v>
      </c>
      <c r="H48" s="58">
        <f>200000+1145246</f>
        <v>1345246</v>
      </c>
      <c r="I48" s="58"/>
      <c r="J48" s="58">
        <f t="shared" si="2"/>
        <v>263450</v>
      </c>
      <c r="K48" s="58">
        <v>263450</v>
      </c>
      <c r="L48" s="58"/>
      <c r="M48" s="58">
        <f>J48/G48*100</f>
        <v>19.58377872894623</v>
      </c>
    </row>
    <row r="49" spans="1:13" s="38" customFormat="1" ht="31.5">
      <c r="A49" s="86">
        <v>14</v>
      </c>
      <c r="B49" s="59" t="s">
        <v>39</v>
      </c>
      <c r="C49" s="59" t="s">
        <v>17</v>
      </c>
      <c r="D49" s="60">
        <v>90802</v>
      </c>
      <c r="E49" s="59" t="s">
        <v>40</v>
      </c>
      <c r="F49" s="63" t="s">
        <v>131</v>
      </c>
      <c r="G49" s="58">
        <f t="shared" si="1"/>
        <v>30000</v>
      </c>
      <c r="H49" s="58">
        <v>30000</v>
      </c>
      <c r="I49" s="58"/>
      <c r="J49" s="58">
        <f t="shared" si="2"/>
        <v>10000</v>
      </c>
      <c r="K49" s="58">
        <v>10000</v>
      </c>
      <c r="L49" s="58"/>
      <c r="M49" s="58">
        <f t="shared" si="0"/>
        <v>33.33333333333333</v>
      </c>
    </row>
    <row r="50" spans="1:13" s="18" customFormat="1" ht="31.5">
      <c r="A50" s="86">
        <v>15</v>
      </c>
      <c r="B50" s="59" t="s">
        <v>41</v>
      </c>
      <c r="C50" s="59" t="s">
        <v>18</v>
      </c>
      <c r="D50" s="60">
        <v>91102</v>
      </c>
      <c r="E50" s="59" t="s">
        <v>40</v>
      </c>
      <c r="F50" s="63" t="s">
        <v>132</v>
      </c>
      <c r="G50" s="58">
        <f t="shared" si="1"/>
        <v>30000</v>
      </c>
      <c r="H50" s="58">
        <v>30000</v>
      </c>
      <c r="I50" s="58"/>
      <c r="J50" s="58">
        <f t="shared" si="2"/>
        <v>17500</v>
      </c>
      <c r="K50" s="58">
        <v>17500</v>
      </c>
      <c r="L50" s="58"/>
      <c r="M50" s="58">
        <f t="shared" si="0"/>
        <v>58.333333333333336</v>
      </c>
    </row>
    <row r="51" spans="1:13" s="38" customFormat="1" ht="47.25">
      <c r="A51" s="86">
        <v>16</v>
      </c>
      <c r="B51" s="59" t="s">
        <v>42</v>
      </c>
      <c r="C51" s="59" t="s">
        <v>19</v>
      </c>
      <c r="D51" s="60">
        <v>91104</v>
      </c>
      <c r="E51" s="59" t="s">
        <v>40</v>
      </c>
      <c r="F51" s="63" t="s">
        <v>43</v>
      </c>
      <c r="G51" s="58">
        <f t="shared" si="1"/>
        <v>3000</v>
      </c>
      <c r="H51" s="58">
        <v>3000</v>
      </c>
      <c r="I51" s="58"/>
      <c r="J51" s="58">
        <f t="shared" si="2"/>
        <v>3000</v>
      </c>
      <c r="K51" s="58">
        <v>3000</v>
      </c>
      <c r="L51" s="58"/>
      <c r="M51" s="58">
        <f t="shared" si="0"/>
        <v>100</v>
      </c>
    </row>
    <row r="52" spans="1:13" s="18" customFormat="1" ht="84.75" customHeight="1">
      <c r="A52" s="86">
        <v>17</v>
      </c>
      <c r="B52" s="59" t="s">
        <v>44</v>
      </c>
      <c r="C52" s="59" t="s">
        <v>20</v>
      </c>
      <c r="D52" s="60">
        <v>91103</v>
      </c>
      <c r="E52" s="59" t="s">
        <v>40</v>
      </c>
      <c r="F52" s="63" t="s">
        <v>45</v>
      </c>
      <c r="G52" s="58">
        <f t="shared" si="1"/>
        <v>49000</v>
      </c>
      <c r="H52" s="58">
        <f>40000+9000</f>
        <v>49000</v>
      </c>
      <c r="I52" s="58"/>
      <c r="J52" s="58">
        <f t="shared" si="2"/>
        <v>24777.46</v>
      </c>
      <c r="K52" s="58">
        <v>24777.46</v>
      </c>
      <c r="L52" s="58"/>
      <c r="M52" s="58">
        <f t="shared" si="0"/>
        <v>50.56624489795918</v>
      </c>
    </row>
    <row r="53" spans="1:13" s="18" customFormat="1" ht="21" customHeight="1">
      <c r="A53" s="90">
        <v>18</v>
      </c>
      <c r="B53" s="59" t="s">
        <v>161</v>
      </c>
      <c r="C53" s="59"/>
      <c r="D53" s="60"/>
      <c r="E53" s="59"/>
      <c r="F53" s="57" t="s">
        <v>133</v>
      </c>
      <c r="G53" s="58">
        <f>H53+I53</f>
        <v>137000</v>
      </c>
      <c r="H53" s="58">
        <f>H55+H56+H54</f>
        <v>127000</v>
      </c>
      <c r="I53" s="58">
        <f>I55+I56+I54</f>
        <v>10000</v>
      </c>
      <c r="J53" s="58">
        <f>K53+L53</f>
        <v>58666</v>
      </c>
      <c r="K53" s="58">
        <f>K55+K56+K54</f>
        <v>58666</v>
      </c>
      <c r="L53" s="58">
        <f>L55+L56+L54</f>
        <v>0</v>
      </c>
      <c r="M53" s="58">
        <f>J53/G53*100</f>
        <v>42.82189781021898</v>
      </c>
    </row>
    <row r="54" spans="1:13" s="18" customFormat="1" ht="15.75">
      <c r="A54" s="90"/>
      <c r="B54" s="59" t="s">
        <v>44</v>
      </c>
      <c r="C54" s="59"/>
      <c r="D54" s="60"/>
      <c r="E54" s="59"/>
      <c r="F54" s="61"/>
      <c r="G54" s="58">
        <f>H54+I54</f>
        <v>82000</v>
      </c>
      <c r="H54" s="58">
        <f>45000+27000</f>
        <v>72000</v>
      </c>
      <c r="I54" s="58">
        <v>10000</v>
      </c>
      <c r="J54" s="58">
        <f>K54+L54</f>
        <v>3666</v>
      </c>
      <c r="K54" s="58">
        <v>3666</v>
      </c>
      <c r="L54" s="58">
        <v>0</v>
      </c>
      <c r="M54" s="58">
        <f>J54/G54*100</f>
        <v>4.470731707317073</v>
      </c>
    </row>
    <row r="55" spans="1:13" s="18" customFormat="1" ht="15" customHeight="1">
      <c r="A55" s="90"/>
      <c r="B55" s="59" t="s">
        <v>63</v>
      </c>
      <c r="C55" s="59" t="s">
        <v>64</v>
      </c>
      <c r="D55" s="60">
        <v>70202</v>
      </c>
      <c r="E55" s="59" t="s">
        <v>65</v>
      </c>
      <c r="F55" s="61"/>
      <c r="G55" s="58">
        <f>H55+I55</f>
        <v>20000</v>
      </c>
      <c r="H55" s="58">
        <v>20000</v>
      </c>
      <c r="I55" s="58"/>
      <c r="J55" s="58">
        <f>K55+L55</f>
        <v>20000</v>
      </c>
      <c r="K55" s="58">
        <v>20000</v>
      </c>
      <c r="L55" s="58"/>
      <c r="M55" s="58">
        <f>J55/G55*100</f>
        <v>100</v>
      </c>
    </row>
    <row r="56" spans="1:13" s="18" customFormat="1" ht="19.5" customHeight="1">
      <c r="A56" s="90"/>
      <c r="B56" s="59" t="s">
        <v>66</v>
      </c>
      <c r="C56" s="59" t="s">
        <v>67</v>
      </c>
      <c r="D56" s="60"/>
      <c r="E56" s="59" t="s">
        <v>68</v>
      </c>
      <c r="F56" s="62"/>
      <c r="G56" s="58">
        <f>H56+I56</f>
        <v>35000</v>
      </c>
      <c r="H56" s="58">
        <v>35000</v>
      </c>
      <c r="I56" s="58"/>
      <c r="J56" s="58">
        <f>K56+L56</f>
        <v>35000</v>
      </c>
      <c r="K56" s="58">
        <v>35000</v>
      </c>
      <c r="L56" s="58"/>
      <c r="M56" s="58">
        <f>J56/G56*100</f>
        <v>100</v>
      </c>
    </row>
    <row r="57" spans="1:13" s="38" customFormat="1" ht="78.75">
      <c r="A57" s="86">
        <v>19</v>
      </c>
      <c r="B57" s="59" t="s">
        <v>44</v>
      </c>
      <c r="C57" s="59"/>
      <c r="D57" s="60"/>
      <c r="E57" s="59"/>
      <c r="F57" s="68" t="s">
        <v>169</v>
      </c>
      <c r="G57" s="58">
        <f>H57+I57</f>
        <v>14500</v>
      </c>
      <c r="H57" s="58">
        <v>14500</v>
      </c>
      <c r="I57" s="58"/>
      <c r="J57" s="58">
        <f>K57+L57</f>
        <v>0</v>
      </c>
      <c r="K57" s="58"/>
      <c r="L57" s="58"/>
      <c r="M57" s="58">
        <f>J57/G57*100</f>
        <v>0</v>
      </c>
    </row>
    <row r="58" spans="1:13" s="37" customFormat="1" ht="31.5">
      <c r="A58" s="86">
        <v>20</v>
      </c>
      <c r="B58" s="59" t="s">
        <v>37</v>
      </c>
      <c r="C58" s="59" t="s">
        <v>16</v>
      </c>
      <c r="D58" s="60">
        <v>90412</v>
      </c>
      <c r="E58" s="59" t="s">
        <v>38</v>
      </c>
      <c r="F58" s="63" t="s">
        <v>46</v>
      </c>
      <c r="G58" s="58">
        <f t="shared" si="1"/>
        <v>64000</v>
      </c>
      <c r="H58" s="58">
        <v>64000</v>
      </c>
      <c r="I58" s="58"/>
      <c r="J58" s="58">
        <f t="shared" si="2"/>
        <v>10500</v>
      </c>
      <c r="K58" s="58">
        <v>10500</v>
      </c>
      <c r="L58" s="58"/>
      <c r="M58" s="58">
        <f t="shared" si="0"/>
        <v>16.40625</v>
      </c>
    </row>
    <row r="59" spans="1:13" s="37" customFormat="1" ht="47.25">
      <c r="A59" s="86">
        <v>21</v>
      </c>
      <c r="B59" s="59" t="s">
        <v>37</v>
      </c>
      <c r="C59" s="59" t="s">
        <v>16</v>
      </c>
      <c r="D59" s="60">
        <v>90412</v>
      </c>
      <c r="E59" s="59" t="s">
        <v>38</v>
      </c>
      <c r="F59" s="63" t="s">
        <v>47</v>
      </c>
      <c r="G59" s="58">
        <f t="shared" si="1"/>
        <v>109200</v>
      </c>
      <c r="H59" s="58">
        <f>55000+54200</f>
        <v>109200</v>
      </c>
      <c r="I59" s="58"/>
      <c r="J59" s="58">
        <f t="shared" si="2"/>
        <v>54600</v>
      </c>
      <c r="K59" s="58">
        <v>54600</v>
      </c>
      <c r="L59" s="58"/>
      <c r="M59" s="58">
        <f t="shared" si="0"/>
        <v>50</v>
      </c>
    </row>
    <row r="60" spans="1:13" s="18" customFormat="1" ht="48" customHeight="1">
      <c r="A60" s="91">
        <v>22</v>
      </c>
      <c r="B60" s="69" t="s">
        <v>134</v>
      </c>
      <c r="C60" s="59" t="s">
        <v>21</v>
      </c>
      <c r="D60" s="60">
        <v>100302</v>
      </c>
      <c r="E60" s="59" t="s">
        <v>48</v>
      </c>
      <c r="F60" s="63" t="s">
        <v>135</v>
      </c>
      <c r="G60" s="70">
        <f t="shared" si="1"/>
        <v>400000</v>
      </c>
      <c r="H60" s="70"/>
      <c r="I60" s="70">
        <v>400000</v>
      </c>
      <c r="J60" s="70">
        <f t="shared" si="2"/>
        <v>397102</v>
      </c>
      <c r="K60" s="70"/>
      <c r="L60" s="70">
        <v>397102</v>
      </c>
      <c r="M60" s="58">
        <f t="shared" si="0"/>
        <v>99.27550000000001</v>
      </c>
    </row>
    <row r="61" spans="1:13" s="18" customFormat="1" ht="23.25" customHeight="1">
      <c r="A61" s="90">
        <v>23</v>
      </c>
      <c r="B61" s="59" t="s">
        <v>161</v>
      </c>
      <c r="C61" s="59"/>
      <c r="D61" s="60"/>
      <c r="E61" s="59"/>
      <c r="F61" s="57" t="s">
        <v>136</v>
      </c>
      <c r="G61" s="58">
        <f>H61+I61</f>
        <v>306134</v>
      </c>
      <c r="H61" s="58">
        <f>H62+H64+H65+H63</f>
        <v>256134</v>
      </c>
      <c r="I61" s="58">
        <f>I62+I64+I65+I63</f>
        <v>50000</v>
      </c>
      <c r="J61" s="58">
        <f t="shared" si="2"/>
        <v>41019.2</v>
      </c>
      <c r="K61" s="58">
        <f>K62+K64+K65+K63</f>
        <v>29885.2</v>
      </c>
      <c r="L61" s="58">
        <f>L62+L64+L65+L63</f>
        <v>11134</v>
      </c>
      <c r="M61" s="58">
        <f t="shared" si="0"/>
        <v>13.399099740636453</v>
      </c>
    </row>
    <row r="62" spans="1:13" s="18" customFormat="1" ht="15" customHeight="1">
      <c r="A62" s="90"/>
      <c r="B62" s="59" t="s">
        <v>49</v>
      </c>
      <c r="C62" s="59" t="s">
        <v>22</v>
      </c>
      <c r="D62" s="60">
        <v>160101</v>
      </c>
      <c r="E62" s="59" t="s">
        <v>50</v>
      </c>
      <c r="F62" s="61"/>
      <c r="G62" s="58">
        <f t="shared" si="1"/>
        <v>150000</v>
      </c>
      <c r="H62" s="58">
        <v>150000</v>
      </c>
      <c r="I62" s="58"/>
      <c r="J62" s="58">
        <f t="shared" si="2"/>
        <v>628.8</v>
      </c>
      <c r="K62" s="58">
        <v>628.8</v>
      </c>
      <c r="L62" s="58"/>
      <c r="M62" s="58">
        <f t="shared" si="0"/>
        <v>0.41919999999999996</v>
      </c>
    </row>
    <row r="63" spans="1:13" s="18" customFormat="1" ht="22.5" customHeight="1">
      <c r="A63" s="90"/>
      <c r="B63" s="59" t="s">
        <v>116</v>
      </c>
      <c r="C63" s="59"/>
      <c r="D63" s="60"/>
      <c r="E63" s="59"/>
      <c r="F63" s="61"/>
      <c r="G63" s="58">
        <f>H63+I63</f>
        <v>106134</v>
      </c>
      <c r="H63" s="58">
        <v>106134</v>
      </c>
      <c r="I63" s="58"/>
      <c r="J63" s="58">
        <f t="shared" si="2"/>
        <v>29256.4</v>
      </c>
      <c r="K63" s="58">
        <v>29256.4</v>
      </c>
      <c r="L63" s="58"/>
      <c r="M63" s="58">
        <f t="shared" si="0"/>
        <v>27.565530367271563</v>
      </c>
    </row>
    <row r="64" spans="1:13" s="18" customFormat="1" ht="22.5" customHeight="1">
      <c r="A64" s="90"/>
      <c r="B64" s="59" t="s">
        <v>51</v>
      </c>
      <c r="C64" s="59"/>
      <c r="D64" s="60"/>
      <c r="E64" s="59" t="s">
        <v>52</v>
      </c>
      <c r="F64" s="61"/>
      <c r="G64" s="58">
        <f t="shared" si="1"/>
        <v>40000</v>
      </c>
      <c r="H64" s="58"/>
      <c r="I64" s="58">
        <v>40000</v>
      </c>
      <c r="J64" s="58">
        <f t="shared" si="2"/>
        <v>11134</v>
      </c>
      <c r="K64" s="58"/>
      <c r="L64" s="58">
        <v>11134</v>
      </c>
      <c r="M64" s="58">
        <f t="shared" si="0"/>
        <v>27.834999999999997</v>
      </c>
    </row>
    <row r="65" spans="1:13" s="18" customFormat="1" ht="22.5" customHeight="1">
      <c r="A65" s="90"/>
      <c r="B65" s="59" t="s">
        <v>53</v>
      </c>
      <c r="C65" s="59"/>
      <c r="D65" s="60"/>
      <c r="E65" s="59" t="s">
        <v>52</v>
      </c>
      <c r="F65" s="62"/>
      <c r="G65" s="58">
        <f t="shared" si="1"/>
        <v>10000</v>
      </c>
      <c r="H65" s="58"/>
      <c r="I65" s="58">
        <v>10000</v>
      </c>
      <c r="J65" s="58">
        <f t="shared" si="2"/>
        <v>0</v>
      </c>
      <c r="K65" s="58"/>
      <c r="L65" s="58"/>
      <c r="M65" s="58">
        <f t="shared" si="0"/>
        <v>0</v>
      </c>
    </row>
    <row r="66" spans="1:13" s="37" customFormat="1" ht="83.25" customHeight="1">
      <c r="A66" s="86">
        <v>24</v>
      </c>
      <c r="B66" s="71" t="s">
        <v>54</v>
      </c>
      <c r="C66" s="72" t="s">
        <v>25</v>
      </c>
      <c r="D66" s="65" t="s">
        <v>5</v>
      </c>
      <c r="E66" s="65" t="s">
        <v>55</v>
      </c>
      <c r="F66" s="63" t="s">
        <v>56</v>
      </c>
      <c r="G66" s="58">
        <f t="shared" si="1"/>
        <v>10000</v>
      </c>
      <c r="H66" s="58">
        <v>10000</v>
      </c>
      <c r="I66" s="58"/>
      <c r="J66" s="58">
        <f t="shared" si="2"/>
        <v>0</v>
      </c>
      <c r="K66" s="58"/>
      <c r="L66" s="58"/>
      <c r="M66" s="58">
        <f t="shared" si="0"/>
        <v>0</v>
      </c>
    </row>
    <row r="67" spans="1:13" s="18" customFormat="1" ht="18.75" customHeight="1">
      <c r="A67" s="87">
        <v>25</v>
      </c>
      <c r="B67" s="65" t="s">
        <v>161</v>
      </c>
      <c r="C67" s="66"/>
      <c r="D67" s="60"/>
      <c r="E67" s="59"/>
      <c r="F67" s="73" t="s">
        <v>137</v>
      </c>
      <c r="G67" s="58">
        <f t="shared" si="1"/>
        <v>145000</v>
      </c>
      <c r="H67" s="58">
        <f>H68+H69</f>
        <v>125000</v>
      </c>
      <c r="I67" s="58">
        <f>I68+I69</f>
        <v>20000</v>
      </c>
      <c r="J67" s="58">
        <f t="shared" si="2"/>
        <v>81721</v>
      </c>
      <c r="K67" s="58">
        <f>K68+K69</f>
        <v>62971</v>
      </c>
      <c r="L67" s="58">
        <f>L68+L69</f>
        <v>18750</v>
      </c>
      <c r="M67" s="58">
        <f t="shared" si="0"/>
        <v>56.359310344827584</v>
      </c>
    </row>
    <row r="68" spans="1:13" s="18" customFormat="1" ht="21.75" customHeight="1">
      <c r="A68" s="88"/>
      <c r="B68" s="59" t="s">
        <v>57</v>
      </c>
      <c r="C68" s="59" t="s">
        <v>58</v>
      </c>
      <c r="D68" s="65" t="s">
        <v>8</v>
      </c>
      <c r="E68" s="65" t="s">
        <v>59</v>
      </c>
      <c r="F68" s="74"/>
      <c r="G68" s="58">
        <v>30000</v>
      </c>
      <c r="H68" s="58">
        <v>30000</v>
      </c>
      <c r="I68" s="58"/>
      <c r="J68" s="58">
        <f t="shared" si="2"/>
        <v>27011</v>
      </c>
      <c r="K68" s="58">
        <v>27011</v>
      </c>
      <c r="L68" s="58"/>
      <c r="M68" s="58">
        <f t="shared" si="0"/>
        <v>90.03666666666666</v>
      </c>
    </row>
    <row r="69" spans="1:13" s="18" customFormat="1" ht="21.75" customHeight="1">
      <c r="A69" s="89"/>
      <c r="B69" s="59" t="s">
        <v>98</v>
      </c>
      <c r="C69" s="59" t="s">
        <v>58</v>
      </c>
      <c r="D69" s="65" t="s">
        <v>8</v>
      </c>
      <c r="E69" s="65" t="s">
        <v>59</v>
      </c>
      <c r="F69" s="75"/>
      <c r="G69" s="58">
        <v>115000</v>
      </c>
      <c r="H69" s="58">
        <v>95000</v>
      </c>
      <c r="I69" s="58">
        <v>20000</v>
      </c>
      <c r="J69" s="58">
        <f>K69+L69</f>
        <v>54710</v>
      </c>
      <c r="K69" s="58">
        <v>35960</v>
      </c>
      <c r="L69" s="58">
        <v>18750</v>
      </c>
      <c r="M69" s="58">
        <f>J69/G69*100</f>
        <v>47.573913043478264</v>
      </c>
    </row>
    <row r="70" spans="1:13" s="18" customFormat="1" ht="63">
      <c r="A70" s="86">
        <v>26</v>
      </c>
      <c r="B70" s="59" t="s">
        <v>60</v>
      </c>
      <c r="C70" s="59"/>
      <c r="D70" s="60"/>
      <c r="E70" s="59" t="s">
        <v>61</v>
      </c>
      <c r="F70" s="76" t="s">
        <v>138</v>
      </c>
      <c r="G70" s="58">
        <f>H70+I70</f>
        <v>900000</v>
      </c>
      <c r="H70" s="58">
        <v>900000</v>
      </c>
      <c r="I70" s="58"/>
      <c r="J70" s="58">
        <f t="shared" si="2"/>
        <v>581052.85</v>
      </c>
      <c r="K70" s="58">
        <v>581052.85</v>
      </c>
      <c r="L70" s="58"/>
      <c r="M70" s="58">
        <f t="shared" si="0"/>
        <v>64.56142777777778</v>
      </c>
    </row>
    <row r="71" spans="1:13" s="37" customFormat="1" ht="63">
      <c r="A71" s="86">
        <v>27</v>
      </c>
      <c r="B71" s="59" t="s">
        <v>62</v>
      </c>
      <c r="C71" s="59"/>
      <c r="D71" s="60"/>
      <c r="E71" s="59" t="s">
        <v>61</v>
      </c>
      <c r="F71" s="77" t="s">
        <v>139</v>
      </c>
      <c r="G71" s="58">
        <f>H71+I71</f>
        <v>50000</v>
      </c>
      <c r="H71" s="58">
        <v>50000</v>
      </c>
      <c r="I71" s="58"/>
      <c r="J71" s="58">
        <f>K71+L71</f>
        <v>0</v>
      </c>
      <c r="K71" s="58"/>
      <c r="L71" s="58"/>
      <c r="M71" s="58">
        <f>J71/G71*100</f>
        <v>0</v>
      </c>
    </row>
    <row r="72" spans="1:13" s="18" customFormat="1" ht="47.25">
      <c r="A72" s="86">
        <v>28</v>
      </c>
      <c r="B72" s="59" t="s">
        <v>63</v>
      </c>
      <c r="C72" s="59" t="s">
        <v>64</v>
      </c>
      <c r="D72" s="60">
        <v>70201</v>
      </c>
      <c r="E72" s="59" t="s">
        <v>65</v>
      </c>
      <c r="F72" s="63" t="s">
        <v>140</v>
      </c>
      <c r="G72" s="58">
        <f>H72+I72</f>
        <v>5500000</v>
      </c>
      <c r="H72" s="58">
        <v>5500000</v>
      </c>
      <c r="I72" s="58"/>
      <c r="J72" s="58">
        <f t="shared" si="2"/>
        <v>2411869.6</v>
      </c>
      <c r="K72" s="58">
        <v>2411869.6</v>
      </c>
      <c r="L72" s="58"/>
      <c r="M72" s="58">
        <f t="shared" si="0"/>
        <v>43.852174545454545</v>
      </c>
    </row>
    <row r="73" spans="1:13" s="37" customFormat="1" ht="63">
      <c r="A73" s="86">
        <v>29</v>
      </c>
      <c r="B73" s="59" t="s">
        <v>71</v>
      </c>
      <c r="C73" s="59" t="s">
        <v>72</v>
      </c>
      <c r="D73" s="60">
        <v>250404</v>
      </c>
      <c r="E73" s="59" t="s">
        <v>30</v>
      </c>
      <c r="F73" s="63" t="s">
        <v>141</v>
      </c>
      <c r="G73" s="58">
        <f t="shared" si="1"/>
        <v>15000</v>
      </c>
      <c r="H73" s="58">
        <v>15000</v>
      </c>
      <c r="I73" s="58"/>
      <c r="J73" s="58">
        <f t="shared" si="2"/>
        <v>10077.8</v>
      </c>
      <c r="K73" s="58">
        <v>10077.8</v>
      </c>
      <c r="L73" s="58"/>
      <c r="M73" s="58">
        <f t="shared" si="0"/>
        <v>67.18533333333333</v>
      </c>
    </row>
    <row r="74" spans="1:13" s="37" customFormat="1" ht="47.25">
      <c r="A74" s="86">
        <v>30</v>
      </c>
      <c r="B74" s="59" t="s">
        <v>73</v>
      </c>
      <c r="C74" s="59" t="s">
        <v>74</v>
      </c>
      <c r="D74" s="60">
        <v>91207</v>
      </c>
      <c r="E74" s="59" t="s">
        <v>75</v>
      </c>
      <c r="F74" s="63" t="s">
        <v>142</v>
      </c>
      <c r="G74" s="58">
        <f t="shared" si="1"/>
        <v>182700</v>
      </c>
      <c r="H74" s="58">
        <f>157200+25500</f>
        <v>182700</v>
      </c>
      <c r="I74" s="58"/>
      <c r="J74" s="58">
        <f t="shared" si="2"/>
        <v>74069.99</v>
      </c>
      <c r="K74" s="58">
        <v>74069.99</v>
      </c>
      <c r="L74" s="58"/>
      <c r="M74" s="58">
        <f t="shared" si="0"/>
        <v>40.541866447728516</v>
      </c>
    </row>
    <row r="75" spans="1:13" s="37" customFormat="1" ht="60" customHeight="1">
      <c r="A75" s="86">
        <v>31</v>
      </c>
      <c r="B75" s="59" t="s">
        <v>76</v>
      </c>
      <c r="C75" s="59" t="s">
        <v>77</v>
      </c>
      <c r="D75" s="60">
        <v>91209</v>
      </c>
      <c r="E75" s="59" t="s">
        <v>75</v>
      </c>
      <c r="F75" s="63" t="s">
        <v>143</v>
      </c>
      <c r="G75" s="58">
        <f t="shared" si="1"/>
        <v>66000</v>
      </c>
      <c r="H75" s="58">
        <f>61000+5000</f>
        <v>66000</v>
      </c>
      <c r="I75" s="58"/>
      <c r="J75" s="58">
        <f t="shared" si="2"/>
        <v>47512.91</v>
      </c>
      <c r="K75" s="58">
        <v>47512.91</v>
      </c>
      <c r="L75" s="58"/>
      <c r="M75" s="58">
        <f t="shared" si="0"/>
        <v>71.98925757575758</v>
      </c>
    </row>
    <row r="76" spans="1:13" s="18" customFormat="1" ht="19.5" customHeight="1">
      <c r="A76" s="90">
        <v>32</v>
      </c>
      <c r="B76" s="59" t="s">
        <v>161</v>
      </c>
      <c r="C76" s="59"/>
      <c r="D76" s="60"/>
      <c r="E76" s="59"/>
      <c r="F76" s="57" t="s">
        <v>144</v>
      </c>
      <c r="G76" s="58">
        <f>H76+I76</f>
        <v>280000</v>
      </c>
      <c r="H76" s="64">
        <f>H77+H78</f>
        <v>280000</v>
      </c>
      <c r="I76" s="64">
        <f>I77+I78</f>
        <v>0</v>
      </c>
      <c r="J76" s="58">
        <f>K76+L76</f>
        <v>89174.57</v>
      </c>
      <c r="K76" s="64">
        <f>K77+K78</f>
        <v>89174.57</v>
      </c>
      <c r="L76" s="64">
        <f>L77+L78</f>
        <v>0</v>
      </c>
      <c r="M76" s="58">
        <f>J76/G76*100</f>
        <v>31.848060714285715</v>
      </c>
    </row>
    <row r="77" spans="1:13" s="37" customFormat="1" ht="15.75">
      <c r="A77" s="90"/>
      <c r="B77" s="59" t="s">
        <v>162</v>
      </c>
      <c r="C77" s="59" t="s">
        <v>69</v>
      </c>
      <c r="D77" s="60">
        <v>10116</v>
      </c>
      <c r="E77" s="59" t="s">
        <v>70</v>
      </c>
      <c r="F77" s="61"/>
      <c r="G77" s="58">
        <f>H77+I77</f>
        <v>120000</v>
      </c>
      <c r="H77" s="58">
        <v>120000</v>
      </c>
      <c r="I77" s="58"/>
      <c r="J77" s="58">
        <f>K77+L77</f>
        <v>26140.57</v>
      </c>
      <c r="K77" s="58">
        <v>26140.57</v>
      </c>
      <c r="L77" s="58"/>
      <c r="M77" s="58">
        <f>J77/G77*100</f>
        <v>21.783808333333333</v>
      </c>
    </row>
    <row r="78" spans="1:13" s="18" customFormat="1" ht="15.75">
      <c r="A78" s="90"/>
      <c r="B78" s="59" t="s">
        <v>163</v>
      </c>
      <c r="C78" s="59" t="s">
        <v>94</v>
      </c>
      <c r="D78" s="65" t="s">
        <v>9</v>
      </c>
      <c r="E78" s="65" t="s">
        <v>48</v>
      </c>
      <c r="F78" s="62"/>
      <c r="G78" s="58">
        <f>H78+I78</f>
        <v>160000</v>
      </c>
      <c r="H78" s="64">
        <v>160000</v>
      </c>
      <c r="I78" s="64"/>
      <c r="J78" s="58">
        <f>K78+L78</f>
        <v>63034</v>
      </c>
      <c r="K78" s="64">
        <v>63034</v>
      </c>
      <c r="L78" s="64"/>
      <c r="M78" s="64">
        <f>J78/G78*100</f>
        <v>39.39625</v>
      </c>
    </row>
    <row r="79" spans="1:13" s="18" customFormat="1" ht="63">
      <c r="A79" s="86">
        <v>33</v>
      </c>
      <c r="B79" s="59" t="s">
        <v>145</v>
      </c>
      <c r="C79" s="59"/>
      <c r="D79" s="65"/>
      <c r="E79" s="65"/>
      <c r="F79" s="63" t="s">
        <v>146</v>
      </c>
      <c r="G79" s="58">
        <f>H79+I79</f>
        <v>50000</v>
      </c>
      <c r="H79" s="64"/>
      <c r="I79" s="64">
        <v>50000</v>
      </c>
      <c r="J79" s="58">
        <f>K79+L79</f>
        <v>0</v>
      </c>
      <c r="K79" s="64"/>
      <c r="L79" s="64">
        <v>0</v>
      </c>
      <c r="M79" s="64"/>
    </row>
    <row r="80" spans="1:13" s="18" customFormat="1" ht="78.75">
      <c r="A80" s="86">
        <v>34</v>
      </c>
      <c r="B80" s="59" t="s">
        <v>145</v>
      </c>
      <c r="C80" s="59"/>
      <c r="D80" s="65"/>
      <c r="E80" s="65"/>
      <c r="F80" s="63" t="s">
        <v>147</v>
      </c>
      <c r="G80" s="58">
        <f>H80+I80</f>
        <v>95000</v>
      </c>
      <c r="H80" s="64"/>
      <c r="I80" s="64">
        <v>95000</v>
      </c>
      <c r="J80" s="58">
        <f>K80+L80</f>
        <v>0</v>
      </c>
      <c r="K80" s="64"/>
      <c r="L80" s="64">
        <v>0</v>
      </c>
      <c r="M80" s="64"/>
    </row>
    <row r="81" spans="1:13" s="28" customFormat="1" ht="109.5" customHeight="1">
      <c r="A81" s="86">
        <v>35</v>
      </c>
      <c r="B81" s="59" t="s">
        <v>80</v>
      </c>
      <c r="C81" s="59" t="s">
        <v>81</v>
      </c>
      <c r="D81" s="60">
        <v>110104</v>
      </c>
      <c r="E81" s="59" t="s">
        <v>82</v>
      </c>
      <c r="F81" s="63" t="s">
        <v>148</v>
      </c>
      <c r="G81" s="58">
        <f t="shared" si="1"/>
        <v>1087961</v>
      </c>
      <c r="H81" s="58">
        <v>982961</v>
      </c>
      <c r="I81" s="58">
        <v>105000</v>
      </c>
      <c r="J81" s="58">
        <f t="shared" si="2"/>
        <v>648584</v>
      </c>
      <c r="K81" s="58">
        <v>573584</v>
      </c>
      <c r="L81" s="58">
        <v>75000</v>
      </c>
      <c r="M81" s="58">
        <f t="shared" si="0"/>
        <v>59.61463692172789</v>
      </c>
    </row>
    <row r="82" spans="1:13" s="28" customFormat="1" ht="15.75">
      <c r="A82" s="86">
        <v>36</v>
      </c>
      <c r="B82" s="59" t="s">
        <v>80</v>
      </c>
      <c r="C82" s="59" t="s">
        <v>81</v>
      </c>
      <c r="D82" s="60">
        <v>110104</v>
      </c>
      <c r="E82" s="59" t="s">
        <v>82</v>
      </c>
      <c r="F82" s="63" t="s">
        <v>83</v>
      </c>
      <c r="G82" s="58">
        <f t="shared" si="1"/>
        <v>50000</v>
      </c>
      <c r="H82" s="58">
        <v>50000</v>
      </c>
      <c r="I82" s="58"/>
      <c r="J82" s="58">
        <f t="shared" si="2"/>
        <v>18300</v>
      </c>
      <c r="K82" s="58">
        <v>18300</v>
      </c>
      <c r="L82" s="58"/>
      <c r="M82" s="58">
        <f t="shared" si="0"/>
        <v>36.6</v>
      </c>
    </row>
    <row r="83" spans="1:13" s="28" customFormat="1" ht="49.5" customHeight="1">
      <c r="A83" s="86">
        <v>37</v>
      </c>
      <c r="B83" s="59" t="s">
        <v>80</v>
      </c>
      <c r="C83" s="59" t="s">
        <v>81</v>
      </c>
      <c r="D83" s="60">
        <v>110104</v>
      </c>
      <c r="E83" s="59" t="s">
        <v>82</v>
      </c>
      <c r="F83" s="63" t="s">
        <v>84</v>
      </c>
      <c r="G83" s="58">
        <f t="shared" si="1"/>
        <v>300000</v>
      </c>
      <c r="H83" s="58">
        <v>300000</v>
      </c>
      <c r="I83" s="58"/>
      <c r="J83" s="58">
        <f t="shared" si="2"/>
        <v>210554</v>
      </c>
      <c r="K83" s="58">
        <v>210554</v>
      </c>
      <c r="L83" s="58"/>
      <c r="M83" s="58">
        <f t="shared" si="0"/>
        <v>70.18466666666666</v>
      </c>
    </row>
    <row r="84" spans="1:13" s="28" customFormat="1" ht="78.75">
      <c r="A84" s="86">
        <v>38</v>
      </c>
      <c r="B84" s="59" t="s">
        <v>86</v>
      </c>
      <c r="C84" s="59" t="s">
        <v>87</v>
      </c>
      <c r="D84" s="60">
        <v>130203</v>
      </c>
      <c r="E84" s="59" t="s">
        <v>85</v>
      </c>
      <c r="F84" s="63" t="s">
        <v>88</v>
      </c>
      <c r="G84" s="58">
        <f t="shared" si="1"/>
        <v>760000</v>
      </c>
      <c r="H84" s="58">
        <v>760000</v>
      </c>
      <c r="I84" s="58"/>
      <c r="J84" s="58">
        <f t="shared" si="2"/>
        <v>482787</v>
      </c>
      <c r="K84" s="58">
        <v>482787</v>
      </c>
      <c r="L84" s="58"/>
      <c r="M84" s="58">
        <f t="shared" si="0"/>
        <v>63.524605263157895</v>
      </c>
    </row>
    <row r="85" spans="1:13" s="18" customFormat="1" ht="66" customHeight="1">
      <c r="A85" s="86">
        <v>39</v>
      </c>
      <c r="B85" s="59" t="s">
        <v>89</v>
      </c>
      <c r="C85" s="59" t="s">
        <v>90</v>
      </c>
      <c r="D85" s="65" t="s">
        <v>4</v>
      </c>
      <c r="E85" s="59" t="s">
        <v>30</v>
      </c>
      <c r="F85" s="63" t="s">
        <v>149</v>
      </c>
      <c r="G85" s="58">
        <f t="shared" si="1"/>
        <v>25000</v>
      </c>
      <c r="H85" s="58">
        <v>25000</v>
      </c>
      <c r="I85" s="58"/>
      <c r="J85" s="58">
        <f t="shared" si="2"/>
        <v>0</v>
      </c>
      <c r="K85" s="58"/>
      <c r="L85" s="58"/>
      <c r="M85" s="58">
        <f t="shared" si="0"/>
        <v>0</v>
      </c>
    </row>
    <row r="86" spans="1:13" s="18" customFormat="1" ht="42" customHeight="1">
      <c r="A86" s="87">
        <v>40</v>
      </c>
      <c r="B86" s="59" t="s">
        <v>173</v>
      </c>
      <c r="C86" s="59"/>
      <c r="D86" s="65"/>
      <c r="E86" s="59"/>
      <c r="F86" s="78" t="s">
        <v>171</v>
      </c>
      <c r="G86" s="79">
        <v>1022000</v>
      </c>
      <c r="H86" s="79"/>
      <c r="I86" s="58">
        <v>500000</v>
      </c>
      <c r="J86" s="58">
        <f t="shared" si="2"/>
        <v>35327</v>
      </c>
      <c r="K86" s="58"/>
      <c r="L86" s="58">
        <v>35327</v>
      </c>
      <c r="M86" s="58">
        <f>J86/I86*100</f>
        <v>7.0653999999999995</v>
      </c>
    </row>
    <row r="87" spans="1:13" s="18" customFormat="1" ht="33" customHeight="1">
      <c r="A87" s="89"/>
      <c r="B87" s="59" t="s">
        <v>172</v>
      </c>
      <c r="C87" s="59"/>
      <c r="D87" s="65"/>
      <c r="E87" s="59"/>
      <c r="F87" s="80"/>
      <c r="G87" s="81"/>
      <c r="H87" s="81"/>
      <c r="I87" s="58">
        <v>522000</v>
      </c>
      <c r="J87" s="58">
        <f t="shared" si="2"/>
        <v>69786</v>
      </c>
      <c r="K87" s="58"/>
      <c r="L87" s="58">
        <v>69786</v>
      </c>
      <c r="M87" s="58">
        <f>J87/I87*100</f>
        <v>13.36896551724138</v>
      </c>
    </row>
    <row r="88" spans="1:13" s="18" customFormat="1" ht="66" customHeight="1">
      <c r="A88" s="86">
        <v>41</v>
      </c>
      <c r="B88" s="59" t="s">
        <v>92</v>
      </c>
      <c r="C88" s="59"/>
      <c r="D88" s="65"/>
      <c r="E88" s="65" t="s">
        <v>48</v>
      </c>
      <c r="F88" s="63" t="s">
        <v>150</v>
      </c>
      <c r="G88" s="58">
        <f t="shared" si="1"/>
        <v>268300</v>
      </c>
      <c r="H88" s="58">
        <v>268300</v>
      </c>
      <c r="I88" s="58"/>
      <c r="J88" s="58">
        <f t="shared" si="2"/>
        <v>50899</v>
      </c>
      <c r="K88" s="58">
        <v>50899</v>
      </c>
      <c r="L88" s="58"/>
      <c r="M88" s="58">
        <f t="shared" si="0"/>
        <v>18.970928065598212</v>
      </c>
    </row>
    <row r="89" spans="1:13" s="18" customFormat="1" ht="47.25">
      <c r="A89" s="86">
        <v>42</v>
      </c>
      <c r="B89" s="59" t="s">
        <v>93</v>
      </c>
      <c r="C89" s="59" t="s">
        <v>94</v>
      </c>
      <c r="D89" s="65" t="s">
        <v>9</v>
      </c>
      <c r="E89" s="65" t="s">
        <v>48</v>
      </c>
      <c r="F89" s="63" t="s">
        <v>151</v>
      </c>
      <c r="G89" s="58">
        <f t="shared" si="1"/>
        <v>700000</v>
      </c>
      <c r="H89" s="58">
        <v>700000</v>
      </c>
      <c r="I89" s="58"/>
      <c r="J89" s="58">
        <f t="shared" si="2"/>
        <v>302556</v>
      </c>
      <c r="K89" s="58">
        <v>302556</v>
      </c>
      <c r="L89" s="58"/>
      <c r="M89" s="58">
        <f t="shared" si="0"/>
        <v>43.22228571428571</v>
      </c>
    </row>
    <row r="90" spans="1:13" s="18" customFormat="1" ht="65.25" customHeight="1">
      <c r="A90" s="86">
        <v>43</v>
      </c>
      <c r="B90" s="59" t="s">
        <v>93</v>
      </c>
      <c r="C90" s="59" t="s">
        <v>94</v>
      </c>
      <c r="D90" s="65" t="s">
        <v>9</v>
      </c>
      <c r="E90" s="65" t="s">
        <v>48</v>
      </c>
      <c r="F90" s="63" t="s">
        <v>152</v>
      </c>
      <c r="G90" s="58">
        <f t="shared" si="1"/>
        <v>7300000</v>
      </c>
      <c r="H90" s="58">
        <v>7300000</v>
      </c>
      <c r="I90" s="58"/>
      <c r="J90" s="58">
        <f t="shared" si="2"/>
        <v>3822806</v>
      </c>
      <c r="K90" s="58">
        <v>3822806</v>
      </c>
      <c r="L90" s="58"/>
      <c r="M90" s="58">
        <f t="shared" si="0"/>
        <v>52.36720547945205</v>
      </c>
    </row>
    <row r="91" spans="1:13" s="18" customFormat="1" ht="66" customHeight="1">
      <c r="A91" s="86">
        <v>44</v>
      </c>
      <c r="B91" s="59" t="s">
        <v>93</v>
      </c>
      <c r="C91" s="59" t="s">
        <v>94</v>
      </c>
      <c r="D91" s="65" t="s">
        <v>9</v>
      </c>
      <c r="E91" s="65" t="s">
        <v>48</v>
      </c>
      <c r="F91" s="63" t="s">
        <v>153</v>
      </c>
      <c r="G91" s="58">
        <f t="shared" si="1"/>
        <v>125000</v>
      </c>
      <c r="H91" s="58">
        <v>125000</v>
      </c>
      <c r="I91" s="58"/>
      <c r="J91" s="58">
        <f t="shared" si="2"/>
        <v>120156</v>
      </c>
      <c r="K91" s="58">
        <v>120156</v>
      </c>
      <c r="L91" s="58"/>
      <c r="M91" s="58">
        <f t="shared" si="0"/>
        <v>96.1248</v>
      </c>
    </row>
    <row r="92" spans="1:13" s="18" customFormat="1" ht="47.25">
      <c r="A92" s="86">
        <v>45</v>
      </c>
      <c r="B92" s="59" t="s">
        <v>93</v>
      </c>
      <c r="C92" s="59" t="s">
        <v>94</v>
      </c>
      <c r="D92" s="65" t="s">
        <v>9</v>
      </c>
      <c r="E92" s="65" t="s">
        <v>48</v>
      </c>
      <c r="F92" s="63" t="s">
        <v>154</v>
      </c>
      <c r="G92" s="58">
        <f t="shared" si="1"/>
        <v>100000</v>
      </c>
      <c r="H92" s="58">
        <v>100000</v>
      </c>
      <c r="I92" s="58"/>
      <c r="J92" s="58">
        <f t="shared" si="2"/>
        <v>72291.88</v>
      </c>
      <c r="K92" s="58">
        <v>72291.88</v>
      </c>
      <c r="L92" s="58"/>
      <c r="M92" s="58">
        <f t="shared" si="0"/>
        <v>72.29188</v>
      </c>
    </row>
    <row r="93" spans="1:13" s="18" customFormat="1" ht="48.75" customHeight="1">
      <c r="A93" s="86">
        <v>46</v>
      </c>
      <c r="B93" s="59" t="s">
        <v>156</v>
      </c>
      <c r="C93" s="59"/>
      <c r="D93" s="60"/>
      <c r="E93" s="59"/>
      <c r="F93" s="63" t="s">
        <v>155</v>
      </c>
      <c r="G93" s="58">
        <f t="shared" si="1"/>
        <v>100000</v>
      </c>
      <c r="H93" s="58"/>
      <c r="I93" s="58">
        <v>100000</v>
      </c>
      <c r="J93" s="58">
        <f t="shared" si="2"/>
        <v>0</v>
      </c>
      <c r="K93" s="58"/>
      <c r="L93" s="58">
        <v>0</v>
      </c>
      <c r="M93" s="58">
        <f t="shared" si="0"/>
        <v>0</v>
      </c>
    </row>
    <row r="94" spans="1:13" s="18" customFormat="1" ht="90" customHeight="1">
      <c r="A94" s="91">
        <v>47</v>
      </c>
      <c r="B94" s="59" t="s">
        <v>95</v>
      </c>
      <c r="C94" s="59" t="s">
        <v>96</v>
      </c>
      <c r="D94" s="82" t="s">
        <v>97</v>
      </c>
      <c r="E94" s="65" t="s">
        <v>52</v>
      </c>
      <c r="F94" s="83" t="s">
        <v>157</v>
      </c>
      <c r="G94" s="58">
        <v>2035000</v>
      </c>
      <c r="H94" s="58"/>
      <c r="I94" s="58">
        <v>2000000</v>
      </c>
      <c r="J94" s="58">
        <f t="shared" si="2"/>
        <v>2035000</v>
      </c>
      <c r="K94" s="58"/>
      <c r="L94" s="58">
        <v>2035000</v>
      </c>
      <c r="M94" s="58">
        <f t="shared" si="0"/>
        <v>100</v>
      </c>
    </row>
    <row r="95" spans="1:13" s="18" customFormat="1" ht="31.5">
      <c r="A95" s="86">
        <v>48</v>
      </c>
      <c r="B95" s="59" t="s">
        <v>99</v>
      </c>
      <c r="C95" s="59" t="s">
        <v>100</v>
      </c>
      <c r="D95" s="65" t="s">
        <v>2</v>
      </c>
      <c r="E95" s="65" t="s">
        <v>59</v>
      </c>
      <c r="F95" s="63" t="s">
        <v>158</v>
      </c>
      <c r="G95" s="58">
        <f t="shared" si="1"/>
        <v>100000</v>
      </c>
      <c r="H95" s="58">
        <v>100000</v>
      </c>
      <c r="I95" s="58"/>
      <c r="J95" s="58">
        <f t="shared" si="2"/>
        <v>0</v>
      </c>
      <c r="K95" s="58"/>
      <c r="L95" s="58"/>
      <c r="M95" s="58">
        <f t="shared" si="0"/>
        <v>0</v>
      </c>
    </row>
    <row r="96" spans="1:13" s="18" customFormat="1" ht="67.5" customHeight="1">
      <c r="A96" s="86">
        <v>49</v>
      </c>
      <c r="B96" s="59" t="s">
        <v>114</v>
      </c>
      <c r="C96" s="59" t="s">
        <v>91</v>
      </c>
      <c r="D96" s="65" t="s">
        <v>7</v>
      </c>
      <c r="E96" s="65" t="s">
        <v>48</v>
      </c>
      <c r="F96" s="63" t="s">
        <v>159</v>
      </c>
      <c r="G96" s="58">
        <v>580878</v>
      </c>
      <c r="H96" s="58"/>
      <c r="I96" s="58">
        <v>580878</v>
      </c>
      <c r="J96" s="58">
        <f t="shared" si="2"/>
        <v>6930</v>
      </c>
      <c r="K96" s="58"/>
      <c r="L96" s="58">
        <v>6930</v>
      </c>
      <c r="M96" s="58">
        <f t="shared" si="0"/>
        <v>1.193021598339066</v>
      </c>
    </row>
    <row r="97" spans="1:13" s="29" customFormat="1" ht="84.75" customHeight="1">
      <c r="A97" s="86">
        <v>50</v>
      </c>
      <c r="B97" s="59" t="s">
        <v>168</v>
      </c>
      <c r="C97" s="59"/>
      <c r="D97" s="65"/>
      <c r="E97" s="65"/>
      <c r="F97" s="63" t="s">
        <v>160</v>
      </c>
      <c r="G97" s="58">
        <f>H97+I97</f>
        <v>110000</v>
      </c>
      <c r="H97" s="58">
        <v>110000</v>
      </c>
      <c r="I97" s="58"/>
      <c r="J97" s="58">
        <f>K97+L97</f>
        <v>0</v>
      </c>
      <c r="K97" s="58"/>
      <c r="L97" s="58"/>
      <c r="M97" s="58">
        <f>J97/G97*100</f>
        <v>0</v>
      </c>
    </row>
    <row r="98" spans="1:13" s="21" customFormat="1" ht="15.75">
      <c r="A98" s="20"/>
      <c r="B98" s="11"/>
      <c r="C98" s="11"/>
      <c r="D98" s="11"/>
      <c r="E98" s="12"/>
      <c r="F98" s="15" t="s">
        <v>3</v>
      </c>
      <c r="G98" s="14">
        <f>H98+I98</f>
        <v>31444263</v>
      </c>
      <c r="H98" s="14">
        <f>SUM(H7:H15,H24:H25,H35:H43,H49:H53,H57:H61,H66:H67,H70:H76,H79:H97)</f>
        <v>25768622</v>
      </c>
      <c r="I98" s="14">
        <f>SUM(I7:I15,I24:I25,I35:I43,I49:I53,I57:I61,I66:I67,I70:I76,I79:I97)</f>
        <v>5675641</v>
      </c>
      <c r="J98" s="14">
        <f>K98+L98</f>
        <v>16053072.15</v>
      </c>
      <c r="K98" s="14">
        <f>SUM(K7:K15,K24:K25,K35:K43,K49:K53,K57:K61,K66:K67,K70:K76,K79:K97)</f>
        <v>13015136.15</v>
      </c>
      <c r="L98" s="14">
        <f>SUM(L7:L15,L24:L25,L35:L43,L49:L53,L57:L61,L66:L67,L70:L76,L79:L97)</f>
        <v>3037936</v>
      </c>
      <c r="M98" s="14">
        <f>J98/G98*100</f>
        <v>51.05246750416761</v>
      </c>
    </row>
    <row r="99" spans="2:13" s="8" customFormat="1" ht="15.75">
      <c r="B99" s="6"/>
      <c r="C99" s="6"/>
      <c r="D99" s="6"/>
      <c r="E99" s="6"/>
      <c r="F99" s="41" t="s">
        <v>0</v>
      </c>
      <c r="G99" s="41"/>
      <c r="H99" s="9"/>
      <c r="I99" s="9"/>
      <c r="J99" s="42" t="s">
        <v>1</v>
      </c>
      <c r="K99" s="42"/>
      <c r="L99" s="42"/>
      <c r="M99" s="42"/>
    </row>
    <row r="100" spans="2:13" s="8" customFormat="1" ht="12.75">
      <c r="B100" s="6"/>
      <c r="C100" s="6"/>
      <c r="D100" s="6"/>
      <c r="E100" s="6"/>
      <c r="F100" s="16"/>
      <c r="G100" s="22"/>
      <c r="H100" s="5"/>
      <c r="I100" s="5"/>
      <c r="J100" s="25"/>
      <c r="K100" s="3"/>
      <c r="L100" s="3"/>
      <c r="M100" s="2"/>
    </row>
    <row r="101" spans="2:13" s="8" customFormat="1" ht="12.75">
      <c r="B101" s="6"/>
      <c r="C101" s="6"/>
      <c r="D101" s="6"/>
      <c r="E101" s="6"/>
      <c r="F101" s="43" t="s">
        <v>174</v>
      </c>
      <c r="G101" s="43"/>
      <c r="H101" s="5"/>
      <c r="I101" s="5"/>
      <c r="J101" s="26"/>
      <c r="K101" s="2"/>
      <c r="L101" s="2"/>
      <c r="M101" s="1"/>
    </row>
    <row r="103" spans="2:13" s="8" customFormat="1" ht="12.75">
      <c r="B103" s="6"/>
      <c r="C103" s="6"/>
      <c r="D103" s="6"/>
      <c r="E103" s="6"/>
      <c r="F103" s="17"/>
      <c r="G103" s="23"/>
      <c r="H103" s="13"/>
      <c r="I103" s="13"/>
      <c r="J103" s="27"/>
      <c r="K103" s="13"/>
      <c r="L103" s="13"/>
      <c r="M103" s="7"/>
    </row>
    <row r="104" spans="2:13" s="8" customFormat="1" ht="12.75">
      <c r="B104" s="6"/>
      <c r="C104" s="6"/>
      <c r="D104" s="6"/>
      <c r="E104" s="6"/>
      <c r="F104" s="17"/>
      <c r="G104" s="23"/>
      <c r="H104" s="13"/>
      <c r="I104" s="13"/>
      <c r="J104" s="27"/>
      <c r="K104" s="13"/>
      <c r="L104" s="13"/>
      <c r="M104" s="7"/>
    </row>
    <row r="105" spans="2:13" s="8" customFormat="1" ht="12.75">
      <c r="B105" s="6"/>
      <c r="C105" s="6"/>
      <c r="D105" s="6"/>
      <c r="E105" s="6"/>
      <c r="F105" s="17"/>
      <c r="G105" s="24"/>
      <c r="H105" s="13"/>
      <c r="I105" s="13"/>
      <c r="J105" s="27"/>
      <c r="K105" s="13"/>
      <c r="L105" s="13"/>
      <c r="M105" s="7"/>
    </row>
    <row r="106" spans="2:13" s="8" customFormat="1" ht="12.75">
      <c r="B106" s="6"/>
      <c r="C106" s="6"/>
      <c r="D106" s="6"/>
      <c r="E106" s="6"/>
      <c r="F106" s="17"/>
      <c r="G106" s="23"/>
      <c r="H106" s="13"/>
      <c r="I106" s="13"/>
      <c r="J106" s="27"/>
      <c r="K106" s="13"/>
      <c r="L106" s="13"/>
      <c r="M106" s="7"/>
    </row>
  </sheetData>
  <sheetProtection/>
  <mergeCells count="28">
    <mergeCell ref="F99:G99"/>
    <mergeCell ref="J99:M99"/>
    <mergeCell ref="F101:G101"/>
    <mergeCell ref="A67:A69"/>
    <mergeCell ref="F67:F69"/>
    <mergeCell ref="A76:A78"/>
    <mergeCell ref="F76:F78"/>
    <mergeCell ref="A53:A56"/>
    <mergeCell ref="F53:F56"/>
    <mergeCell ref="A61:A65"/>
    <mergeCell ref="F61:F65"/>
    <mergeCell ref="A34:A36"/>
    <mergeCell ref="F34:F36"/>
    <mergeCell ref="A43:A48"/>
    <mergeCell ref="F43:F48"/>
    <mergeCell ref="A15:A23"/>
    <mergeCell ref="F15:F23"/>
    <mergeCell ref="A25:A33"/>
    <mergeCell ref="F25:F33"/>
    <mergeCell ref="B1:J1"/>
    <mergeCell ref="B2:J2"/>
    <mergeCell ref="B3:J3"/>
    <mergeCell ref="A6:A13"/>
    <mergeCell ref="F6:F13"/>
    <mergeCell ref="A86:A87"/>
    <mergeCell ref="H86:H87"/>
    <mergeCell ref="F86:F87"/>
    <mergeCell ref="G86:G87"/>
  </mergeCells>
  <printOptions/>
  <pageMargins left="0" right="0" top="0" bottom="0" header="0.31496062992125984" footer="0.31496062992125984"/>
  <pageSetup fitToHeight="4" fitToWidth="1" horizontalDpi="600" verticalDpi="600" orientation="portrait" paperSize="9" scale="91" r:id="rId1"/>
  <rowBreaks count="3" manualBreakCount="3">
    <brk id="37" max="15" man="1"/>
    <brk id="60" max="15" man="1"/>
    <brk id="8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2019-07-05T07:27:06Z</cp:lastPrinted>
  <dcterms:created xsi:type="dcterms:W3CDTF">2010-01-25T13:09:52Z</dcterms:created>
  <dcterms:modified xsi:type="dcterms:W3CDTF">2019-07-05T07:27:32Z</dcterms:modified>
  <cp:category/>
  <cp:version/>
  <cp:contentType/>
  <cp:contentStatus/>
</cp:coreProperties>
</file>